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47B72D66-CD62-4D92-9AA6-BD3FAB0523DE}" xr6:coauthVersionLast="47" xr6:coauthVersionMax="47" xr10:uidLastSave="{00000000-0000-0000-0000-000000000000}"/>
  <bookViews>
    <workbookView xWindow="840" yWindow="-120" windowWidth="28080" windowHeight="16440" xr2:uid="{00000000-000D-0000-FFFF-FFFF00000000}"/>
  </bookViews>
  <sheets>
    <sheet name="Form H" sheetId="16" r:id="rId1"/>
    <sheet name="Form I" sheetId="17" r:id="rId2"/>
    <sheet name="130% FMR" sheetId="18" r:id="rId3"/>
    <sheet name="130% SAFMR" sheetId="1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I128" i="16" l="1"/>
  <c r="DH128" i="16"/>
  <c r="AC13" i="16" l="1"/>
  <c r="AF13" i="16"/>
  <c r="C41" i="16" l="1"/>
  <c r="B15" i="16"/>
  <c r="D43" i="16"/>
  <c r="D42" i="16"/>
  <c r="B18" i="16"/>
  <c r="B14" i="16"/>
  <c r="AF25" i="16"/>
  <c r="AH104" i="16"/>
  <c r="AO89" i="16" s="1"/>
  <c r="AP89" i="16" s="1"/>
  <c r="AQ89" i="16" s="1"/>
  <c r="AH103" i="16"/>
  <c r="AH102" i="16"/>
  <c r="AH101" i="16"/>
  <c r="AH100" i="16"/>
  <c r="AK23" i="16"/>
  <c r="Z21" i="16"/>
  <c r="AF12" i="16" l="1"/>
  <c r="AD17" i="16" s="1"/>
  <c r="W17" i="16" l="1"/>
  <c r="AF24" i="16"/>
  <c r="AC24" i="16" s="1"/>
  <c r="AG17" i="16"/>
  <c r="AG13" i="16"/>
  <c r="AF17" i="16"/>
  <c r="B39" i="16"/>
  <c r="AG24" i="16" l="1"/>
  <c r="AC25" i="16"/>
  <c r="AI25" i="16" s="1"/>
  <c r="AG25" i="16"/>
  <c r="AF14" i="16"/>
  <c r="AF62" i="16"/>
  <c r="Z21" i="17"/>
  <c r="Z26" i="17"/>
  <c r="B24" i="16" l="1"/>
  <c r="AD107" i="17"/>
  <c r="AC107" i="17"/>
  <c r="AD105" i="17"/>
  <c r="AC105" i="17"/>
  <c r="AD101" i="17"/>
  <c r="AC101" i="17"/>
  <c r="L101" i="17" s="1"/>
  <c r="AD99" i="17"/>
  <c r="Y99" i="17" s="1"/>
  <c r="AC99" i="17"/>
  <c r="K99" i="17" s="1"/>
  <c r="AD98" i="17"/>
  <c r="Y98" i="17" s="1"/>
  <c r="AC98" i="17"/>
  <c r="K98" i="17" s="1"/>
  <c r="AD97" i="17"/>
  <c r="Y97" i="17" s="1"/>
  <c r="AC97" i="17"/>
  <c r="K97" i="17" s="1"/>
  <c r="V57" i="17"/>
  <c r="V43" i="17"/>
  <c r="V42" i="17"/>
  <c r="Z40" i="17"/>
  <c r="Z15" i="17"/>
  <c r="V67" i="17" s="1"/>
  <c r="BN110" i="16"/>
  <c r="BN99" i="16" s="1"/>
  <c r="BM110" i="16"/>
  <c r="BM99" i="16" s="1"/>
  <c r="BL110" i="16"/>
  <c r="BL99" i="16" s="1"/>
  <c r="AZ110" i="16"/>
  <c r="BJ110" i="16" s="1"/>
  <c r="AW110" i="16"/>
  <c r="BG110" i="16" s="1"/>
  <c r="AT110" i="16"/>
  <c r="BD110" i="16" s="1"/>
  <c r="AZ109" i="16"/>
  <c r="BJ109" i="16" s="1"/>
  <c r="AW109" i="16"/>
  <c r="BG109" i="16" s="1"/>
  <c r="AT109" i="16"/>
  <c r="BD109" i="16" s="1"/>
  <c r="AZ108" i="16"/>
  <c r="BJ108" i="16" s="1"/>
  <c r="AW108" i="16"/>
  <c r="BG108" i="16" s="1"/>
  <c r="AT108" i="16"/>
  <c r="BD108" i="16" s="1"/>
  <c r="BN107" i="16"/>
  <c r="BN98" i="16" s="1"/>
  <c r="BM107" i="16"/>
  <c r="BM98" i="16" s="1"/>
  <c r="BL107" i="16"/>
  <c r="BL98" i="16" s="1"/>
  <c r="AZ107" i="16"/>
  <c r="BH107" i="16" s="1"/>
  <c r="AW107" i="16"/>
  <c r="BG107" i="16" s="1"/>
  <c r="AT107" i="16"/>
  <c r="BD107" i="16" s="1"/>
  <c r="BN106" i="16"/>
  <c r="BN97" i="16" s="1"/>
  <c r="BM106" i="16"/>
  <c r="BM97" i="16" s="1"/>
  <c r="BL106" i="16"/>
  <c r="BL97" i="16" s="1"/>
  <c r="AZ106" i="16"/>
  <c r="BJ106" i="16" s="1"/>
  <c r="AW106" i="16"/>
  <c r="BE106" i="16" s="1"/>
  <c r="AT106" i="16"/>
  <c r="BD106" i="16" s="1"/>
  <c r="BN105" i="16"/>
  <c r="BN96" i="16" s="1"/>
  <c r="BM105" i="16"/>
  <c r="BM96" i="16" s="1"/>
  <c r="BL105" i="16"/>
  <c r="BL96" i="16" s="1"/>
  <c r="AZ105" i="16"/>
  <c r="BJ105" i="16" s="1"/>
  <c r="AW105" i="16"/>
  <c r="BG105" i="16" s="1"/>
  <c r="AT105" i="16"/>
  <c r="BD105" i="16" s="1"/>
  <c r="BN104" i="16"/>
  <c r="BN95" i="16" s="1"/>
  <c r="BM104" i="16"/>
  <c r="BM95" i="16" s="1"/>
  <c r="BL104" i="16"/>
  <c r="BL95" i="16" s="1"/>
  <c r="AZ104" i="16"/>
  <c r="AY104" i="16"/>
  <c r="AW104" i="16"/>
  <c r="AV104" i="16"/>
  <c r="AT104" i="16"/>
  <c r="AS104" i="16"/>
  <c r="BN103" i="16"/>
  <c r="BN94" i="16" s="1"/>
  <c r="BM103" i="16"/>
  <c r="BM94" i="16" s="1"/>
  <c r="BL103" i="16"/>
  <c r="BL94" i="16" s="1"/>
  <c r="AZ103" i="16"/>
  <c r="BJ103" i="16" s="1"/>
  <c r="AW103" i="16"/>
  <c r="BG103" i="16" s="1"/>
  <c r="AT103" i="16"/>
  <c r="BD103" i="16" s="1"/>
  <c r="BN102" i="16"/>
  <c r="BN93" i="16" s="1"/>
  <c r="BM102" i="16"/>
  <c r="BM93" i="16" s="1"/>
  <c r="BL102" i="16"/>
  <c r="BL93" i="16" s="1"/>
  <c r="AZ102" i="16"/>
  <c r="BJ102" i="16" s="1"/>
  <c r="AW102" i="16"/>
  <c r="BG102" i="16" s="1"/>
  <c r="AT102" i="16"/>
  <c r="BB102" i="16" s="1"/>
  <c r="BN101" i="16"/>
  <c r="BN92" i="16" s="1"/>
  <c r="BM101" i="16"/>
  <c r="BM92" i="16" s="1"/>
  <c r="BL101" i="16"/>
  <c r="BL92" i="16" s="1"/>
  <c r="AZ101" i="16"/>
  <c r="AY101" i="16"/>
  <c r="AW101" i="16"/>
  <c r="AV101" i="16"/>
  <c r="AT101" i="16"/>
  <c r="AS101" i="16"/>
  <c r="AO88" i="16"/>
  <c r="AP88" i="16" s="1"/>
  <c r="AQ88" i="16" s="1"/>
  <c r="BN100" i="16"/>
  <c r="BN91" i="16" s="1"/>
  <c r="BM100" i="16"/>
  <c r="BM91" i="16" s="1"/>
  <c r="BL100" i="16"/>
  <c r="BL91" i="16" s="1"/>
  <c r="AZ100" i="16"/>
  <c r="AY100" i="16"/>
  <c r="AW100" i="16"/>
  <c r="AV100" i="16"/>
  <c r="AT100" i="16"/>
  <c r="AS100" i="16"/>
  <c r="AO87" i="16"/>
  <c r="AP87" i="16" s="1"/>
  <c r="AQ87" i="16" s="1"/>
  <c r="AO86" i="16"/>
  <c r="AP86" i="16" s="1"/>
  <c r="AQ86" i="16" s="1"/>
  <c r="AO85" i="16"/>
  <c r="AP85" i="16" s="1"/>
  <c r="AQ85" i="16" s="1"/>
  <c r="AY95" i="16"/>
  <c r="AV95" i="16"/>
  <c r="AS95" i="16"/>
  <c r="AY92" i="16"/>
  <c r="BI92" i="16" s="1"/>
  <c r="AV92" i="16"/>
  <c r="BF92" i="16" s="1"/>
  <c r="AS92" i="16"/>
  <c r="AY91" i="16"/>
  <c r="AV91" i="16"/>
  <c r="AS91" i="16"/>
  <c r="BC91" i="16" s="1"/>
  <c r="AG56" i="16"/>
  <c r="AF56" i="16"/>
  <c r="AE56" i="16"/>
  <c r="W56" i="16" s="1"/>
  <c r="AF55" i="16"/>
  <c r="AF54" i="16"/>
  <c r="AF53" i="16"/>
  <c r="AG51" i="16"/>
  <c r="AF51" i="16"/>
  <c r="AE51" i="16"/>
  <c r="W51" i="16" s="1"/>
  <c r="AF50" i="16"/>
  <c r="AF49" i="16"/>
  <c r="AF48" i="16"/>
  <c r="AG45" i="16"/>
  <c r="AF45" i="16"/>
  <c r="AE45" i="16"/>
  <c r="W45" i="16" s="1"/>
  <c r="AF44" i="16"/>
  <c r="AF40" i="16"/>
  <c r="AF35" i="16"/>
  <c r="AF23" i="16"/>
  <c r="AG23" i="16" s="1"/>
  <c r="AK22" i="16"/>
  <c r="AF22" i="16"/>
  <c r="AF21" i="16"/>
  <c r="AF20" i="16"/>
  <c r="AH19" i="16"/>
  <c r="AG19" i="16"/>
  <c r="AF19" i="16"/>
  <c r="AF18" i="16"/>
  <c r="AF15" i="16"/>
  <c r="AF16" i="16"/>
  <c r="AD16" i="16"/>
  <c r="AI19" i="16" s="1"/>
  <c r="AF11" i="16"/>
  <c r="B13" i="16" s="1"/>
  <c r="AF7" i="16"/>
  <c r="AF6" i="16"/>
  <c r="AF5" i="16"/>
  <c r="Z102" i="17" l="1"/>
  <c r="Z101" i="17"/>
  <c r="AJ25" i="16"/>
  <c r="AG18" i="16"/>
  <c r="AD42" i="16"/>
  <c r="W42" i="16" s="1"/>
  <c r="AH20" i="16"/>
  <c r="AI20" i="16"/>
  <c r="B17" i="16"/>
  <c r="AG22" i="16"/>
  <c r="B21" i="16"/>
  <c r="B12" i="16"/>
  <c r="B22" i="16"/>
  <c r="A9" i="16"/>
  <c r="BP101" i="16"/>
  <c r="BP92" i="16" s="1"/>
  <c r="AH22" i="16"/>
  <c r="BP104" i="16"/>
  <c r="BP95" i="16" s="1"/>
  <c r="BD100" i="16"/>
  <c r="BF104" i="16"/>
  <c r="BH104" i="16"/>
  <c r="BJ101" i="16"/>
  <c r="BJ107" i="16"/>
  <c r="BR104" i="16"/>
  <c r="BR95" i="16" s="1"/>
  <c r="BR100" i="16"/>
  <c r="BR91" i="16" s="1"/>
  <c r="BC104" i="16"/>
  <c r="V44" i="17"/>
  <c r="Z32" i="17" s="1"/>
  <c r="V58" i="17" s="1"/>
  <c r="V59" i="17" s="1"/>
  <c r="V61" i="17" s="1"/>
  <c r="Z56" i="17" s="1"/>
  <c r="V66" i="17" s="1"/>
  <c r="V69" i="17" s="1"/>
  <c r="V89" i="17" s="1"/>
  <c r="BE100" i="16"/>
  <c r="BB109" i="16"/>
  <c r="BQ104" i="16"/>
  <c r="BQ95" i="16" s="1"/>
  <c r="AD43" i="16"/>
  <c r="W43" i="16" s="1"/>
  <c r="BG100" i="16"/>
  <c r="BC101" i="16"/>
  <c r="BD104" i="16"/>
  <c r="BQ100" i="16"/>
  <c r="BQ91" i="16" s="1"/>
  <c r="BH100" i="16"/>
  <c r="BE101" i="16"/>
  <c r="BB106" i="16"/>
  <c r="BE102" i="16"/>
  <c r="BH105" i="16"/>
  <c r="BB108" i="16"/>
  <c r="BH102" i="16"/>
  <c r="BB104" i="16"/>
  <c r="BG106" i="16"/>
  <c r="BB92" i="16"/>
  <c r="BN111" i="16"/>
  <c r="BE91" i="16"/>
  <c r="BC92" i="16"/>
  <c r="BC100" i="16"/>
  <c r="BL111" i="16"/>
  <c r="BI101" i="16"/>
  <c r="BF91" i="16"/>
  <c r="BM111" i="16"/>
  <c r="BD102" i="16"/>
  <c r="BH91" i="16"/>
  <c r="BF100" i="16"/>
  <c r="BE108" i="16"/>
  <c r="BI91" i="16"/>
  <c r="BG104" i="16"/>
  <c r="BB110" i="16"/>
  <c r="AD19" i="16"/>
  <c r="W19" i="16" s="1"/>
  <c r="BI95" i="16"/>
  <c r="BB103" i="16"/>
  <c r="BJ100" i="16"/>
  <c r="BD101" i="16"/>
  <c r="BI104" i="16"/>
  <c r="L102" i="17"/>
  <c r="Z36" i="17"/>
  <c r="L100" i="17"/>
  <c r="L103" i="17"/>
  <c r="Z100" i="17"/>
  <c r="Z103" i="17"/>
  <c r="BF101" i="16"/>
  <c r="BQ101" i="16"/>
  <c r="BQ92" i="16" s="1"/>
  <c r="BJ104" i="16"/>
  <c r="AD18" i="16"/>
  <c r="BP100" i="16"/>
  <c r="BP91" i="16" s="1"/>
  <c r="BH101" i="16"/>
  <c r="BR101" i="16"/>
  <c r="BR92" i="16" s="1"/>
  <c r="BE109" i="16"/>
  <c r="AD32" i="16"/>
  <c r="W32" i="16" s="1"/>
  <c r="BE92" i="16"/>
  <c r="BB95" i="16"/>
  <c r="BB105" i="16"/>
  <c r="BH106" i="16"/>
  <c r="BB107" i="16"/>
  <c r="BH108" i="16"/>
  <c r="BE110" i="16"/>
  <c r="BC95" i="16"/>
  <c r="BB101" i="16"/>
  <c r="BE103" i="16"/>
  <c r="BE104" i="16"/>
  <c r="BH109" i="16"/>
  <c r="BG101" i="16"/>
  <c r="BB91" i="16"/>
  <c r="BH92" i="16"/>
  <c r="BE95" i="16"/>
  <c r="BI100" i="16"/>
  <c r="BE105" i="16"/>
  <c r="BE107" i="16"/>
  <c r="BH110" i="16"/>
  <c r="BF95" i="16"/>
  <c r="BB100" i="16"/>
  <c r="BH103" i="16"/>
  <c r="BH95" i="16"/>
  <c r="BP111" i="16" l="1"/>
  <c r="BI111" i="16"/>
  <c r="BC111" i="16"/>
  <c r="AG20" i="16"/>
  <c r="AI22" i="16" s="1"/>
  <c r="BQ111" i="16"/>
  <c r="BF111" i="16"/>
  <c r="BR111" i="16"/>
  <c r="BJ111" i="16"/>
  <c r="BG111" i="16"/>
  <c r="BD111" i="16"/>
  <c r="BH111" i="16"/>
  <c r="BE111" i="16"/>
  <c r="BB111" i="16"/>
  <c r="AJ19" i="16" l="1"/>
  <c r="AK24" i="16"/>
  <c r="AH18" i="16"/>
  <c r="W25" i="16"/>
  <c r="AH25" i="16"/>
  <c r="A27" i="16" l="1"/>
  <c r="AN32" i="16" l="1"/>
  <c r="AM32" i="16"/>
  <c r="AL32" i="16"/>
  <c r="AK32" i="16"/>
  <c r="AO32" i="16"/>
  <c r="AP32" i="16"/>
  <c r="AQ32" i="16"/>
  <c r="Z30" i="16"/>
  <c r="AF30" i="16" s="1"/>
  <c r="Z29" i="16"/>
  <c r="AF29" i="16" s="1"/>
  <c r="AL33" i="16"/>
  <c r="AD76" i="16"/>
  <c r="AG76" i="16" s="1"/>
  <c r="AK33" i="16"/>
  <c r="AK11" i="16"/>
  <c r="AO33" i="16"/>
  <c r="AD71" i="16"/>
  <c r="AE70" i="16" s="1"/>
  <c r="AL70" i="16" s="1"/>
  <c r="AK19" i="16"/>
  <c r="AK20" i="16" s="1"/>
  <c r="AQ19" i="16" s="1"/>
  <c r="Y23" i="16" s="1"/>
  <c r="AN33" i="16"/>
  <c r="AM33" i="16"/>
  <c r="AL12" i="16"/>
  <c r="AP33" i="16"/>
  <c r="AQ33" i="16"/>
  <c r="AM13" i="16"/>
  <c r="AF75" i="16" l="1"/>
  <c r="AF76" i="16"/>
  <c r="AE75" i="16"/>
  <c r="AM75" i="16" s="1"/>
  <c r="AO75" i="16" s="1"/>
  <c r="AO15" i="16"/>
  <c r="AQ12" i="16" s="1"/>
  <c r="AQ13" i="16" s="1"/>
  <c r="AN14" i="16"/>
  <c r="AQ11" i="16" s="1"/>
  <c r="AP16" i="16" s="1"/>
  <c r="AQ30" i="16"/>
  <c r="AG71" i="16"/>
  <c r="AF71" i="16"/>
  <c r="AF70" i="16"/>
  <c r="Y24" i="16"/>
  <c r="N14" i="16" s="1"/>
  <c r="AF41" i="16"/>
  <c r="B32" i="16" l="1"/>
  <c r="Z32" i="16"/>
  <c r="AG32" i="16" s="1"/>
  <c r="AC34" i="16"/>
  <c r="AQ17" i="16"/>
  <c r="AG75" i="16" s="1"/>
  <c r="AH75" i="16" s="1"/>
  <c r="AN76" i="16" s="1"/>
  <c r="AP76" i="16" s="1"/>
  <c r="AN75" i="16" l="1"/>
  <c r="AP75" i="16" s="1"/>
  <c r="AJ75" i="16"/>
  <c r="AF32" i="16"/>
  <c r="AF34" i="16"/>
  <c r="AG34" i="16"/>
  <c r="AG70" i="16"/>
  <c r="AH70" i="16" s="1"/>
  <c r="AG42" i="16"/>
  <c r="AF42" i="16"/>
  <c r="AG43" i="16"/>
  <c r="Z31" i="16" l="1"/>
  <c r="AJ70" i="16" s="1"/>
  <c r="AN70" i="16"/>
  <c r="C45" i="16" s="1"/>
  <c r="B31" i="16"/>
  <c r="AI75" i="16"/>
  <c r="AF43" i="16"/>
  <c r="AH42" i="16"/>
  <c r="AG59" i="16" s="1"/>
  <c r="AF31" i="16" l="1"/>
  <c r="A37" i="16" s="1"/>
  <c r="Z33" i="16"/>
  <c r="D51" i="16"/>
  <c r="D56" i="16"/>
  <c r="AL75" i="16"/>
  <c r="AQ75" i="16" s="1"/>
  <c r="AL76" i="16"/>
  <c r="AK75" i="16"/>
  <c r="B46" i="16" s="1"/>
  <c r="AF59" i="16" l="1"/>
  <c r="AM46" i="16" s="1"/>
  <c r="AM39" i="16" l="1"/>
  <c r="AM40" i="16" s="1"/>
  <c r="AQ46" i="16"/>
  <c r="AQ48" i="16" s="1"/>
  <c r="AM51" i="16"/>
  <c r="AM48" i="16"/>
  <c r="AL50" i="16"/>
  <c r="AL51" i="16"/>
  <c r="AM50" i="16"/>
  <c r="AK50" i="16"/>
  <c r="AK51" i="16"/>
  <c r="AQ50" i="16" l="1"/>
  <c r="AQ51" i="16"/>
  <c r="AP50" i="16"/>
  <c r="AO50" i="16"/>
  <c r="AO51" i="16"/>
  <c r="AP51" i="16"/>
  <c r="Y57" i="16"/>
  <c r="AM41" i="16"/>
  <c r="AM52" i="16"/>
  <c r="AP52" i="16"/>
  <c r="AL52" i="16"/>
  <c r="AK52" i="16"/>
  <c r="AO52" i="16"/>
  <c r="AQ52" i="16"/>
  <c r="AM54" i="16" l="1"/>
  <c r="AM55" i="16" s="1"/>
  <c r="AM56" i="16" s="1"/>
  <c r="AQ54" i="16"/>
  <c r="Z57" i="16" s="1"/>
  <c r="AQ55" i="16" l="1"/>
  <c r="AQ56" i="16" s="1"/>
  <c r="AM42" i="16"/>
  <c r="AM43" i="16" s="1"/>
  <c r="AN43" i="16" s="1"/>
  <c r="W34" i="16" l="1"/>
  <c r="AM44" i="16"/>
  <c r="AG62" i="16" s="1"/>
  <c r="A59" i="16" l="1"/>
  <c r="AG63" i="16" s="1"/>
  <c r="V69" i="16" l="1"/>
  <c r="A63" i="16"/>
  <c r="AO79" i="16"/>
  <c r="W111" i="16"/>
  <c r="BB79" i="16"/>
  <c r="O78" i="16"/>
  <c r="BD80" i="16"/>
  <c r="BB80" i="16"/>
  <c r="AP78" i="16"/>
  <c r="BD81" i="16"/>
  <c r="H75" i="16"/>
  <c r="BD79" i="16"/>
  <c r="BB82" i="16"/>
  <c r="AQ78" i="16"/>
  <c r="AQ80" i="16" s="1"/>
  <c r="AQ81" i="16" s="1"/>
  <c r="W113" i="16" s="1"/>
  <c r="A67" i="16"/>
  <c r="V78" i="16"/>
  <c r="BB84" i="16"/>
  <c r="V68" i="16"/>
  <c r="BC84" i="16"/>
  <c r="H77" i="16"/>
  <c r="V75" i="16"/>
  <c r="I111" i="16"/>
  <c r="H78" i="16"/>
  <c r="P111" i="16"/>
  <c r="A61" i="16"/>
  <c r="BC81" i="16"/>
  <c r="AQ79" i="16"/>
  <c r="BD82" i="16"/>
  <c r="Z67" i="16"/>
  <c r="BB81" i="16"/>
  <c r="V77" i="16"/>
  <c r="BC83" i="16"/>
  <c r="O77" i="16"/>
  <c r="BC79" i="16"/>
  <c r="BD84" i="16"/>
  <c r="BB83" i="16"/>
  <c r="O112" i="16"/>
  <c r="AP79" i="16"/>
  <c r="BD83" i="16"/>
  <c r="H112" i="16"/>
  <c r="AO78" i="16"/>
  <c r="BC82" i="16"/>
  <c r="O75" i="16"/>
  <c r="V112" i="16"/>
  <c r="BC80" i="16"/>
  <c r="AP80" i="16" l="1"/>
  <c r="AP81" i="16" s="1"/>
  <c r="P115" i="16" s="1"/>
  <c r="BC85" i="16"/>
  <c r="AO80" i="16"/>
  <c r="AO81" i="16" s="1"/>
  <c r="H114" i="16" s="1"/>
  <c r="BD85" i="16"/>
  <c r="BB85" i="16"/>
  <c r="I115" i="16"/>
  <c r="V114" i="16"/>
  <c r="W115" i="16"/>
  <c r="Z118" i="16" l="1"/>
  <c r="Z122" i="16" s="1"/>
  <c r="O114" i="16"/>
  <c r="P113" i="16"/>
  <c r="AG126" i="16"/>
  <c r="BU92" i="16" s="1"/>
  <c r="I113" i="16"/>
  <c r="BT96" i="16" l="1"/>
  <c r="BV97" i="16"/>
  <c r="BU97" i="16"/>
  <c r="BU95" i="16"/>
  <c r="BU96" i="16"/>
  <c r="BV91" i="16"/>
  <c r="BV94" i="16"/>
  <c r="BU93" i="16"/>
  <c r="BT95" i="16"/>
  <c r="BU91" i="16"/>
  <c r="BT98" i="16"/>
  <c r="BV96" i="16"/>
  <c r="BV92" i="16"/>
  <c r="BT91" i="16"/>
  <c r="BV98" i="16"/>
  <c r="BV93" i="16"/>
  <c r="BT92" i="16"/>
  <c r="BV95" i="16"/>
  <c r="BT93" i="16"/>
  <c r="BT94" i="16"/>
  <c r="BU98" i="16"/>
  <c r="BU94" i="16"/>
  <c r="BT97" i="16"/>
  <c r="A124" i="16"/>
  <c r="AG125" i="16" l="1"/>
  <c r="AC7" i="17" s="1"/>
  <c r="AF8" i="17" s="1"/>
  <c r="H9" i="17" l="1"/>
  <c r="AF21" i="17"/>
  <c r="V81" i="17"/>
  <c r="AF38" i="17"/>
  <c r="AF7" i="17"/>
  <c r="AF68" i="17"/>
  <c r="AF26" i="17"/>
  <c r="AF47" i="17"/>
  <c r="AF13" i="17"/>
  <c r="V70" i="17"/>
  <c r="V90" i="17" s="1"/>
  <c r="V91" i="17" s="1"/>
  <c r="Z86" i="17" s="1"/>
  <c r="AF41" i="17"/>
  <c r="H7" i="17"/>
  <c r="H8" i="17"/>
  <c r="V75" i="17" l="1"/>
  <c r="Z65" i="17"/>
  <c r="V82" i="17" s="1"/>
  <c r="V83" i="17" l="1"/>
  <c r="A112" i="17" s="1"/>
  <c r="A116" i="17" s="1"/>
  <c r="Z80" i="17" l="1"/>
  <c r="AD110"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tc={E397B0F3-C0D6-474B-8E48-3632141DD14D}</author>
    <author>tc={BDD0DDB0-F2EC-4815-B15E-C7DD0340F822}</author>
  </authors>
  <commentList>
    <comment ref="CY134" authorId="0" shapeId="0" xr:uid="{E397B0F3-C0D6-474B-8E48-3632141DD14D}">
      <text>
        <t>[Threaded comment]
Your version of Excel allows you to read this threaded comment; however, any edits to it will get removed if the file is opened in a newer version of Excel. Learn more: https://go.microsoft.com/fwlink/?linkid=870924
Comment:
    You need to fill blanks using this method:
https://www.automateexcel.com/how-to/fill-blank-cells-value-above/</t>
      </text>
    </comment>
    <comment ref="CZ134" authorId="1" shapeId="0" xr:uid="{BDD0DDB0-F2EC-4815-B15E-C7DD0340F822}">
      <text>
        <t>[Threaded comment]
Your version of Excel allows you to read this threaded comment; however, any edits to it will get removed if the file is opened in a newer version of Excel. Learn more: https://go.microsoft.com/fwlink/?linkid=870924
Comment:
    After pasting the rent standard pivot table in the area below, you'll need to convert the zip codes from text to number format. Select the first zip code in the range, then hit Shift+Ctrl+Down Arrow to select the entire range. Then go to the Data tab, select "Text to Columns," and hit next until done.</t>
      </text>
    </comment>
  </commentList>
</comments>
</file>

<file path=xl/sharedStrings.xml><?xml version="1.0" encoding="utf-8"?>
<sst xmlns="http://schemas.openxmlformats.org/spreadsheetml/2006/main" count="4875" uniqueCount="620">
  <si>
    <t>Date:</t>
  </si>
  <si>
    <t>Yes</t>
  </si>
  <si>
    <t>No</t>
  </si>
  <si>
    <t>Address:</t>
  </si>
  <si>
    <t>Other</t>
  </si>
  <si>
    <r>
      <t>Client Name</t>
    </r>
    <r>
      <rPr>
        <b/>
        <sz val="8"/>
        <color theme="1" tint="0.14999847407452621"/>
        <rFont val="Calibri"/>
        <family val="2"/>
        <scheme val="minor"/>
      </rPr>
      <t xml:space="preserve"> and/or </t>
    </r>
    <r>
      <rPr>
        <b/>
        <sz val="10"/>
        <color theme="1" tint="0.14999847407452621"/>
        <rFont val="Calibri"/>
        <family val="2"/>
        <scheme val="minor"/>
      </rPr>
      <t xml:space="preserve">ID Number: </t>
    </r>
  </si>
  <si>
    <t>Type</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</si>
  <si>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</si>
  <si>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</si>
  <si>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</si>
  <si>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</si>
  <si>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</si>
  <si>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</si>
  <si>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</si>
  <si>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</si>
  <si>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</si>
  <si>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</si>
  <si>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</si>
  <si>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</si>
  <si>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</si>
  <si>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</si>
  <si>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</si>
  <si>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</si>
  <si>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</si>
  <si>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</si>
  <si>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</si>
  <si>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</si>
  <si>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</si>
  <si>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</si>
  <si>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</si>
  <si>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</si>
  <si>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</si>
  <si>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</si>
  <si>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</si>
  <si>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</si>
  <si>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</si>
  <si>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</si>
  <si>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</si>
  <si>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</si>
  <si>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</si>
  <si>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</si>
  <si>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</si>
  <si>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</si>
  <si>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</si>
  <si>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</si>
  <si>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</si>
  <si>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</si>
  <si>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</si>
  <si>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</si>
  <si>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</si>
  <si>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</si>
  <si>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</si>
  <si>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</si>
  <si>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</si>
  <si>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</si>
  <si>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</si>
  <si>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</si>
  <si>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</si>
  <si>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</si>
  <si>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</si>
  <si>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</si>
  <si>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</si>
  <si>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</si>
  <si>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</si>
  <si>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</si>
  <si>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</si>
  <si>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</si>
  <si>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</si>
  <si>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</si>
  <si>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</si>
  <si>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</si>
  <si>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</si>
  <si>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</si>
  <si>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</si>
  <si>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</si>
  <si>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</si>
  <si>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</si>
  <si>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</si>
  <si>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</si>
  <si>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</si>
  <si>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</si>
  <si>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</si>
  <si>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</si>
  <si>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</si>
  <si>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</si>
  <si>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</si>
  <si>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</si>
  <si>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</si>
  <si>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</si>
  <si>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</si>
  <si>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</si>
  <si>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</si>
  <si>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</si>
  <si>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</si>
  <si>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</si>
  <si>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</si>
  <si>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</si>
  <si>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</si>
  <si>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</si>
  <si>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</si>
  <si>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</si>
  <si>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</si>
  <si>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</si>
  <si>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</si>
  <si>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</si>
  <si>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</si>
  <si>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</si>
  <si>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</si>
  <si>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</si>
  <si>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</si>
  <si>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</si>
  <si>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</si>
  <si>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</si>
  <si>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</si>
  <si>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</si>
  <si>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</si>
  <si>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</si>
  <si>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</si>
  <si>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</si>
  <si>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</si>
  <si>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</si>
  <si>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</si>
  <si>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</si>
  <si>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</si>
  <si>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</si>
  <si>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</si>
  <si>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</si>
  <si>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</si>
  <si>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</si>
  <si>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</si>
  <si>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</si>
  <si>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</si>
  <si>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</si>
  <si>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</si>
  <si>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</si>
  <si>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</si>
  <si>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</si>
  <si>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</si>
  <si>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</si>
  <si>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</si>
  <si>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</si>
  <si>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</si>
  <si>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</si>
  <si>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</si>
  <si>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</si>
  <si>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 Salle</t>
  </si>
  <si>
    <t>Lamar</t>
  </si>
  <si>
    <t>Lamb</t>
  </si>
  <si>
    <t>Lampasas</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</si>
  <si>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</si>
  <si>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</si>
  <si>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</si>
  <si>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</si>
  <si>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</si>
  <si>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</si>
  <si>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</si>
  <si>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</si>
  <si>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</si>
  <si>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</si>
  <si>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</si>
  <si>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</si>
  <si>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</si>
  <si>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</si>
  <si>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</si>
  <si>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</si>
  <si>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</si>
  <si>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</si>
  <si>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</si>
  <si>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</si>
  <si>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</si>
  <si>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</si>
  <si>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</si>
  <si>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</si>
  <si>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</si>
  <si>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</si>
  <si>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</si>
  <si>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</si>
  <si>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</si>
  <si>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</si>
  <si>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</si>
  <si>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</si>
  <si>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</si>
  <si>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</si>
  <si>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</si>
  <si>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</si>
  <si>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</si>
  <si>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</si>
  <si>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</si>
  <si>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</si>
  <si>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</si>
  <si>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</si>
  <si>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</si>
  <si>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</si>
  <si>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</si>
  <si>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</si>
  <si>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</si>
  <si>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</si>
  <si>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</si>
  <si>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</si>
  <si>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</si>
  <si>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</si>
  <si>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</si>
  <si>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</si>
  <si>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</si>
  <si>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</si>
  <si>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</si>
  <si>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</si>
  <si>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</si>
  <si>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</si>
  <si>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</si>
  <si>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</si>
  <si>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</si>
  <si>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</si>
  <si>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</si>
  <si>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</si>
  <si>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</si>
  <si>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</si>
  <si>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</si>
  <si>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</si>
  <si>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</si>
  <si>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</si>
  <si>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</si>
  <si>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</si>
  <si>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</si>
  <si>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</si>
  <si>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</si>
  <si>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</si>
  <si>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</si>
  <si>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</si>
  <si>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</si>
  <si>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</si>
  <si>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</si>
  <si>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</si>
  <si>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</si>
  <si>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</si>
  <si>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</si>
  <si>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</si>
  <si>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</si>
  <si>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</si>
  <si>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</si>
  <si>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</si>
  <si>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</si>
  <si>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</si>
  <si>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</si>
  <si>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</si>
  <si>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</si>
  <si>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</si>
  <si>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</si>
  <si>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</si>
  <si>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</si>
  <si>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</si>
  <si>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</si>
  <si>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</si>
  <si>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</si>
  <si>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</si>
  <si>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</si>
  <si>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</si>
  <si>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</si>
  <si>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</si>
  <si>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</si>
  <si>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</si>
  <si>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County</t>
  </si>
  <si>
    <t>Members</t>
  </si>
  <si>
    <t>Complete</t>
  </si>
  <si>
    <t>Housing Case Manager Name:</t>
  </si>
  <si>
    <t>Address</t>
  </si>
  <si>
    <t>Shared</t>
  </si>
  <si>
    <t>Utility</t>
  </si>
  <si>
    <t>Error</t>
  </si>
  <si>
    <t>How many bedrooms will the household use?</t>
  </si>
  <si>
    <t>a</t>
  </si>
  <si>
    <t>b</t>
  </si>
  <si>
    <t>Granting exception?</t>
  </si>
  <si>
    <t>c</t>
  </si>
  <si>
    <t>0 = Corresponds</t>
  </si>
  <si>
    <t>1 = Does not correspond</t>
  </si>
  <si>
    <t>Exception for shared housing private space override</t>
  </si>
  <si>
    <t>Will you increase the rent standard by up to 10 percent?</t>
  </si>
  <si>
    <t>Regular</t>
  </si>
  <si>
    <t>Rent Standard</t>
  </si>
  <si>
    <t>i</t>
  </si>
  <si>
    <t>Criteria</t>
  </si>
  <si>
    <t>Proposed</t>
  </si>
  <si>
    <t>Comp 1</t>
  </si>
  <si>
    <t>Comp 2</t>
  </si>
  <si>
    <t>ii</t>
  </si>
  <si>
    <t>Rent</t>
  </si>
  <si>
    <t>Will the household require a utility allowance?</t>
  </si>
  <si>
    <t>UA</t>
  </si>
  <si>
    <t>d</t>
  </si>
  <si>
    <t>Gross</t>
  </si>
  <si>
    <t>Comparison unit 1</t>
  </si>
  <si>
    <t>Rent Reasonableness</t>
  </si>
  <si>
    <t>Approved</t>
  </si>
  <si>
    <t>Overage</t>
  </si>
  <si>
    <t>iii</t>
  </si>
  <si>
    <t>Would the household require a utility allowance?</t>
  </si>
  <si>
    <t>iv</t>
  </si>
  <si>
    <t>Comparison unit 2</t>
  </si>
  <si>
    <t>Bedrooms</t>
  </si>
  <si>
    <t>Space</t>
  </si>
  <si>
    <t>Number</t>
  </si>
  <si>
    <t>Lower</t>
  </si>
  <si>
    <t>Comparison</t>
  </si>
  <si>
    <t>Utility Allowance</t>
  </si>
  <si>
    <t>Proposed UA</t>
  </si>
  <si>
    <t>Comparison UA</t>
  </si>
  <si>
    <t>Method</t>
  </si>
  <si>
    <t>Proposed Unit</t>
  </si>
  <si>
    <t>Comparison Unit 1</t>
  </si>
  <si>
    <t>Comparison Unit 2</t>
  </si>
  <si>
    <t>Private</t>
  </si>
  <si>
    <t>Pro-rata</t>
  </si>
  <si>
    <t>Calc</t>
  </si>
  <si>
    <t>Attach comparison unit values</t>
  </si>
  <si>
    <t>Number of Bedrooms</t>
  </si>
  <si>
    <t>Bed Min</t>
  </si>
  <si>
    <t>to</t>
  </si>
  <si>
    <t>Bed Max</t>
  </si>
  <si>
    <t>Beds</t>
  </si>
  <si>
    <t>Max Occu</t>
  </si>
  <si>
    <t>Square Feet</t>
  </si>
  <si>
    <t xml:space="preserve">   Efficiency</t>
  </si>
  <si>
    <t>1 Bedroom</t>
  </si>
  <si>
    <t>Type of Unit/Construction</t>
  </si>
  <si>
    <t>2 Bedrooms</t>
  </si>
  <si>
    <t>3 Bedrooms</t>
  </si>
  <si>
    <t>Housing Condition</t>
  </si>
  <si>
    <t>4 Bedrooms</t>
  </si>
  <si>
    <t>5 Bedrooms</t>
  </si>
  <si>
    <t>Location/Accessibility</t>
  </si>
  <si>
    <t>Type-</t>
  </si>
  <si>
    <t>Amenities</t>
  </si>
  <si>
    <t>an efficiency</t>
  </si>
  <si>
    <t>0-bedroom</t>
  </si>
  <si>
    <t>Unit, Property, Community</t>
  </si>
  <si>
    <t>a 1-bedroom unit</t>
  </si>
  <si>
    <t>1-bedroom</t>
  </si>
  <si>
    <t>Age in Years</t>
  </si>
  <si>
    <t>a 2-bedroom unit</t>
  </si>
  <si>
    <t>2-bedroom</t>
  </si>
  <si>
    <t>a 3-bedroom unit</t>
  </si>
  <si>
    <t>3-bedroom</t>
  </si>
  <si>
    <t>Data Location</t>
  </si>
  <si>
    <t>Missing Information</t>
  </si>
  <si>
    <t>Double Error</t>
  </si>
  <si>
    <t xml:space="preserve">Utilities Paid by Owner </t>
  </si>
  <si>
    <t>Heating</t>
  </si>
  <si>
    <t>FMR or ERS</t>
  </si>
  <si>
    <t>TBRA or TSH</t>
  </si>
  <si>
    <t>a 4-bedroom unit</t>
  </si>
  <si>
    <t>4-bedroom</t>
  </si>
  <si>
    <r>
      <t xml:space="preserve">Select the </t>
    </r>
    <r>
      <rPr>
        <i/>
        <u/>
        <sz val="8"/>
        <color theme="0" tint="-0.499984740745262"/>
        <rFont val="Calibri"/>
        <family val="2"/>
        <scheme val="minor"/>
      </rPr>
      <t>types</t>
    </r>
    <r>
      <rPr>
        <i/>
        <sz val="8"/>
        <color theme="0" tint="-0.499984740745262"/>
        <rFont val="Calibri"/>
        <family val="2"/>
        <scheme val="minor"/>
      </rPr>
      <t xml:space="preserve"> paid by the owner or another source</t>
    </r>
  </si>
  <si>
    <t>Cooking</t>
  </si>
  <si>
    <t>a 5-bedroom unit</t>
  </si>
  <si>
    <t>5-bedroom</t>
  </si>
  <si>
    <t>Other Electric</t>
  </si>
  <si>
    <t>TBRA</t>
  </si>
  <si>
    <t>Non-Shared</t>
  </si>
  <si>
    <t>Air Conditioning</t>
  </si>
  <si>
    <t>Exception</t>
  </si>
  <si>
    <t>TSH</t>
  </si>
  <si>
    <t>Water heating</t>
  </si>
  <si>
    <t xml:space="preserve">Water </t>
  </si>
  <si>
    <t>Bedroom</t>
  </si>
  <si>
    <t>Use</t>
  </si>
  <si>
    <t>Sewer</t>
  </si>
  <si>
    <t>Trash Collection</t>
  </si>
  <si>
    <t>Utilities Paid by Household</t>
  </si>
  <si>
    <r>
      <t xml:space="preserve">Select the </t>
    </r>
    <r>
      <rPr>
        <i/>
        <u/>
        <sz val="8"/>
        <color theme="0" tint="-0.499984740745262"/>
        <rFont val="Calibri"/>
        <family val="2"/>
        <scheme val="minor"/>
      </rPr>
      <t>types</t>
    </r>
    <r>
      <rPr>
        <i/>
        <sz val="8"/>
        <color theme="0" tint="-0.499984740745262"/>
        <rFont val="Calibri"/>
        <family val="2"/>
        <scheme val="minor"/>
      </rPr>
      <t xml:space="preserve"> paid by the household and enter a monthly allowance for each</t>
    </r>
  </si>
  <si>
    <t>OS</t>
  </si>
  <si>
    <t>Fuel Type</t>
  </si>
  <si>
    <t>Condition</t>
  </si>
  <si>
    <t>Gas</t>
  </si>
  <si>
    <t>RS Increase</t>
  </si>
  <si>
    <t>Propane</t>
  </si>
  <si>
    <t>Very Poor</t>
  </si>
  <si>
    <t>Electric</t>
  </si>
  <si>
    <t>Range/Microwave</t>
  </si>
  <si>
    <t>Poor</t>
  </si>
  <si>
    <t>Refrigerator</t>
  </si>
  <si>
    <t>Adequate</t>
  </si>
  <si>
    <t>Good</t>
  </si>
  <si>
    <t>Unit Rent</t>
  </si>
  <si>
    <t>Very Good</t>
  </si>
  <si>
    <t>Attach utility schedule</t>
  </si>
  <si>
    <t>Gross Rent</t>
  </si>
  <si>
    <t>Unit Rent + Utility Allowance</t>
  </si>
  <si>
    <t>Certification</t>
  </si>
  <si>
    <t>Enter the lower of the rent standard or reasonable rent for the unit</t>
  </si>
  <si>
    <t>Utilities by Owner Complete?</t>
  </si>
  <si>
    <t>Effective Date:</t>
  </si>
  <si>
    <t>Section 1: Household Annual and Monthly Gross Income</t>
  </si>
  <si>
    <t>Section 2: Deductions</t>
  </si>
  <si>
    <t>$480 FOR EACH DEPENDENT</t>
  </si>
  <si>
    <t>Number of Dependents</t>
  </si>
  <si>
    <t>Elderly or Disabled?</t>
  </si>
  <si>
    <t>$400 FOR ELDERLY OR DISABLED HOUSEHOLDS</t>
  </si>
  <si>
    <t>Meets Criteria?</t>
  </si>
  <si>
    <t>UNREIMBURSED MEDICAL EXPENSES</t>
  </si>
  <si>
    <t>Line 5e</t>
  </si>
  <si>
    <t>Unreimbursed medical expenses for elderly or disabled households</t>
  </si>
  <si>
    <t>Unreimbursed reasonable attendant care and auxiliary apparatus expenses</t>
  </si>
  <si>
    <t>for each member who is elderly or disabled that enables that member or any</t>
  </si>
  <si>
    <t>other member to work</t>
  </si>
  <si>
    <t>Total unreimbursed medical expenses (Sum of Lines 5a &amp; 5b)</t>
  </si>
  <si>
    <t>3% of household annual gross income (Line 1 x 0.03)</t>
  </si>
  <si>
    <t>e</t>
  </si>
  <si>
    <t>Allowable medical expense deduction (Line 5c minus 5d)</t>
  </si>
  <si>
    <t>UNREIMBURSED CHILDCARE EXPENSES</t>
  </si>
  <si>
    <t>Section 3: Household Monthly Adjusted Income</t>
  </si>
  <si>
    <t>HOUSEHOLD MONTHLY ADJUSTED INCOME</t>
  </si>
  <si>
    <t>Household annual gross income (Line 1)</t>
  </si>
  <si>
    <t>Line 7d</t>
  </si>
  <si>
    <t xml:space="preserve">Total deductions (Sum of Lines 3, 4, 5, &amp; 6)
</t>
  </si>
  <si>
    <t>Household annual adjusted income (Line 7a minus 7b)</t>
  </si>
  <si>
    <t>Household monthly adjusted income (Line 7c divided by 12)</t>
  </si>
  <si>
    <t>Section 4: Household Monthly Rent Payment</t>
  </si>
  <si>
    <t>30% of household monthly adjusted income (Line 7d x 0.30)</t>
  </si>
  <si>
    <t>Line 8f</t>
  </si>
  <si>
    <t>Household rent payment (Greater of Lines 8a, 8b, or 8c)</t>
  </si>
  <si>
    <t>Utility allowance (Form H)</t>
  </si>
  <si>
    <t>f</t>
  </si>
  <si>
    <t>Household rent payment to owner less utility allowance (Lines 8d minus 8e)</t>
  </si>
  <si>
    <t>Section 5: Project Sponsor Monthly Rent Payment</t>
  </si>
  <si>
    <t>Line 9c</t>
  </si>
  <si>
    <t>First Month</t>
  </si>
  <si>
    <t>First Month Prorated</t>
  </si>
  <si>
    <t>Line 10d</t>
  </si>
  <si>
    <t>Last Month</t>
  </si>
  <si>
    <t>Last Month Prorated</t>
  </si>
  <si>
    <t>Not sure yet</t>
  </si>
  <si>
    <t>Section 6: Prorated First and/or Last Month's Rent</t>
  </si>
  <si>
    <t>Will rental assistance pay the first month's rent?</t>
  </si>
  <si>
    <t>Will rental assistance pay the last month's rent?</t>
  </si>
  <si>
    <t>First Month N/A</t>
  </si>
  <si>
    <t>Last Month N/A</t>
  </si>
  <si>
    <t>Will the rent be prorated?</t>
  </si>
  <si>
    <t>What is the prorated rent?</t>
  </si>
  <si>
    <t>What is the move-in date?</t>
  </si>
  <si>
    <t>What is the move-out date?</t>
  </si>
  <si>
    <t>Number of prorated days assisted:</t>
  </si>
  <si>
    <t>Prorate Complete</t>
  </si>
  <si>
    <t>Household prorated rent:</t>
  </si>
  <si>
    <t>Project Sponsor prorated rent:</t>
  </si>
  <si>
    <t>g</t>
  </si>
  <si>
    <t>Project Sponsor prorated utility reimbursement:</t>
  </si>
  <si>
    <t>to rent and utilities paid to the owner. If the allowance is greater than Line 8d, the adjusted</t>
  </si>
  <si>
    <t>FMR</t>
  </si>
  <si>
    <t>Section 7: Violence Against Women Act (VAWA) Lease Addendum Confirmation</t>
  </si>
  <si>
    <t>VAWA</t>
  </si>
  <si>
    <t>Check Spelling</t>
  </si>
  <si>
    <t>Note, proposed and comparison units will use the utility allowance the household qualifies for (lower of authorized or used) regardless of the number of bedrooms they have selected or are using in a shared housing arrangement. This is because the household would still receive the utility allowance they qualify for regardless of the size of the unit they select or the number of bedrooms they choose to use in a shared housing arrangement. A utility allowance adjustment for different unit sizes would be moot.</t>
  </si>
  <si>
    <t>Rent Standards</t>
  </si>
  <si>
    <t>County Level</t>
  </si>
  <si>
    <t>Small Area Fair Market Rent (SAFMR)</t>
  </si>
  <si>
    <t>Zip Code Level</t>
  </si>
  <si>
    <t>Zip Code</t>
  </si>
  <si>
    <t>Metro</t>
  </si>
  <si>
    <t>Abilene, TX MSA</t>
  </si>
  <si>
    <t>Amarillo, TX HUD Metro FMR Area</t>
  </si>
  <si>
    <t>Atascosa County, TX HUD Metro FMR Area</t>
  </si>
  <si>
    <t>Austin County, TX HUD Metro FMR Area</t>
  </si>
  <si>
    <t>Austin-Round Rock, TX MSA</t>
  </si>
  <si>
    <t>Beaumont-Port Arthur, TX MSA</t>
  </si>
  <si>
    <t>Brazoria County, TX HUD Metro FMR Area</t>
  </si>
  <si>
    <t>Brownsville-Harlingen, TX MSA</t>
  </si>
  <si>
    <t>College Station-Bryan, TX MSA</t>
  </si>
  <si>
    <t>Corpus Christi, TX MSA</t>
  </si>
  <si>
    <t>Dallas, TX HUD Metro FMR Area</t>
  </si>
  <si>
    <t>El Paso, TX HUD Metro FMR Area</t>
  </si>
  <si>
    <t>Falls County, TX HUD Metro FMR Area</t>
  </si>
  <si>
    <t>Fort Worth-Arlington, TX HUD Metro FMR Area</t>
  </si>
  <si>
    <t>Harrison County, TX HUD Metro FMR Area</t>
  </si>
  <si>
    <t>Hudspeth County, TX HUD Metro FMR Area</t>
  </si>
  <si>
    <t>Kendall County, TX HUD Metro FMR Area</t>
  </si>
  <si>
    <t>Killeen-Temple, TX HUD Metro FMR Area</t>
  </si>
  <si>
    <t>Lampasas County, TX HUD Metro FMR Area</t>
  </si>
  <si>
    <t>Laredo, TX MSA</t>
  </si>
  <si>
    <t>Longview, TX HUD Metro FMR Area</t>
  </si>
  <si>
    <t>Lubbock, TX HUD Metro FMR Area</t>
  </si>
  <si>
    <t>Lynn County, TX HUD Metro FMR Area</t>
  </si>
  <si>
    <t>Martin County, TX HUD Metro FMR Area</t>
  </si>
  <si>
    <t>McAllen-Edinburg-Mission, TX MSA</t>
  </si>
  <si>
    <t>Medina County, TX HUD Metro FMR Area</t>
  </si>
  <si>
    <t>Midland, TX HUD Metro FMR Area</t>
  </si>
  <si>
    <t>Odessa, TX MSA</t>
  </si>
  <si>
    <t>Oldham County, TX HUD Metro FMR Area</t>
  </si>
  <si>
    <t>Rusk County, TX HUD Metro FMR Area</t>
  </si>
  <si>
    <t>San Angelo, TX HUD Metro FMR Area</t>
  </si>
  <si>
    <t>San Antonio-New Braunfels, TX HUD Metro FMR Area</t>
  </si>
  <si>
    <t>Sherman-Denison, TX MSA</t>
  </si>
  <si>
    <t>Sterling County, TX HUD Metro FMR Area</t>
  </si>
  <si>
    <t>Texarkana, TX-Texarkana, AR HUD Metro FMR Area</t>
  </si>
  <si>
    <t>Tyler, TX MSA</t>
  </si>
  <si>
    <t>Victoria, TX MSA</t>
  </si>
  <si>
    <t>Waco, TX HUD Metro FMR Area</t>
  </si>
  <si>
    <t>Wichita Falls, TX MSA</t>
  </si>
  <si>
    <t>Wise County, TX HUD Metro FMR Area</t>
  </si>
  <si>
    <t>Zip</t>
  </si>
  <si>
    <t>Ensure the table array (for blue cells below) is accurate!</t>
  </si>
  <si>
    <t>Using:</t>
  </si>
  <si>
    <t>Fiscal Year of FMR and SAFMR:</t>
  </si>
  <si>
    <t xml:space="preserve"> </t>
  </si>
  <si>
    <t>RSRR Type</t>
  </si>
  <si>
    <t>Initial</t>
  </si>
  <si>
    <t>Annual</t>
  </si>
  <si>
    <t>Interim</t>
  </si>
  <si>
    <t>New or Current</t>
  </si>
  <si>
    <t>New</t>
  </si>
  <si>
    <t>Current</t>
  </si>
  <si>
    <t>Hold Harmless Applicable?</t>
  </si>
  <si>
    <t>Previously Effective Rent Standard</t>
  </si>
  <si>
    <t>Hold Harmless Reasonable Rent</t>
  </si>
  <si>
    <t>Hold Harmless Overage</t>
  </si>
  <si>
    <t>Hold Harmless Approved?</t>
  </si>
  <si>
    <t>Select the previously authorized unit size you used to approve the current unit.</t>
  </si>
  <si>
    <t>Enter the previously effective rent standard you used to approve the current unit.</t>
  </si>
  <si>
    <t>Will this be a shared housing arrangement?</t>
  </si>
  <si>
    <t>Previous higher than current?</t>
  </si>
  <si>
    <t>Changed?</t>
  </si>
  <si>
    <t>Authorized unit size has changed</t>
  </si>
  <si>
    <t>Authorized unit size has changed and interim</t>
  </si>
  <si>
    <t>Household</t>
  </si>
  <si>
    <t>Shared?</t>
  </si>
  <si>
    <t>Prior Shared?</t>
  </si>
  <si>
    <t>Authorized Unit Size Change?</t>
  </si>
  <si>
    <t>Hold Harmless?</t>
  </si>
  <si>
    <t>Which Unit Size?</t>
  </si>
  <si>
    <t>6 Bedrooms</t>
  </si>
  <si>
    <t>a 6-bedroom unit</t>
  </si>
  <si>
    <t>6-bedroom</t>
  </si>
  <si>
    <t>Houston-The Woodlands-Sugar Land, TX HUD Metro FMR Area</t>
  </si>
  <si>
    <t>Enter the effective rent standard for the current unit.</t>
  </si>
  <si>
    <t>Enter the average gross rent of the comparison units.</t>
  </si>
  <si>
    <r>
      <rPr>
        <b/>
        <sz val="10"/>
        <color theme="1" tint="0.14999847407452621"/>
        <rFont val="Calibri"/>
        <family val="2"/>
        <scheme val="minor"/>
      </rPr>
      <t>Average gross rent of the comparison units</t>
    </r>
    <r>
      <rPr>
        <sz val="10"/>
        <color theme="1" tint="0.14999847407452621"/>
        <rFont val="Calibri"/>
        <family val="2"/>
        <scheme val="minor"/>
      </rPr>
      <t xml:space="preserve"> (Sum of comparison units 1 &amp; 2 divided by 2)</t>
    </r>
  </si>
  <si>
    <t>Hold Harmless Algorithm</t>
  </si>
  <si>
    <t>Regular: Use UA for the lower of authorized or used.
Shared: Use UA for total bedrooms*(lower of authorized or used/total bedrooms).</t>
  </si>
  <si>
    <t>Make sure to delete "County" from name in FMR table!</t>
  </si>
  <si>
    <t>Complete Form H before rental assistance starts &amp; annual eligibility recertifications. Complete Form H if household residency, composition, or rent have changed.</t>
  </si>
  <si>
    <t>Complete Form I before rental assistance starts &amp; annual eligibility recertifications. Complete Form I if household eligibility factors or rent have changed.</t>
  </si>
  <si>
    <t>The gross rent of TBRA- or TSH-assisted units cannot exceed the rent standard. Also, the gross rent must reasonably relate to the gross</t>
  </si>
  <si>
    <t>rents charged for comparable unassisted units in the private market and cannot exceed the gross rents charged for comparable</t>
  </si>
  <si>
    <t>unassisted units owned by the same owner. Complete this form for initial examinations and annual and interim reexaminations.</t>
  </si>
  <si>
    <t>*The DSHS HOPWA Program uses a HUD-approved community-wide exception rent based on documented local housing</t>
  </si>
  <si>
    <t>costs and the housing needs of low-income PLWH in Texas. Project Sponsors use 1) 130 percent of the Small Area Fair Market</t>
  </si>
  <si>
    <t>Rent (SAFMR) where available, or 2) 130 percent of the FMR where not. **On a unit by unit basis, Project Sponsors may</t>
  </si>
  <si>
    <t>increase the rent standard by up to 10% for up to 20% of the units that receive rental assistance.</t>
  </si>
  <si>
    <t>Households receiving TBRA or TSH services must pay as rent, including utilities, an amount equaling the higher of 1) 30% of the</t>
  </si>
  <si>
    <t>To receive TBRA or TSH services, a household’s lease must include a VAWA Lease Addendum. If it does not, a Project</t>
  </si>
  <si>
    <t>Sponsor cannot approve the unit for TBRA or TSH services. I have retained a copy of the VAWA Lease Addendum for this</t>
  </si>
  <si>
    <t>assisted unit in the household's record. If the lease agreement already included an addendum, then I have attached a</t>
  </si>
  <si>
    <t xml:space="preserve">copy. If it did not, then the lessor and lessee have completed the addendum, provided a copy to me, and I have attached it. </t>
  </si>
  <si>
    <t>disabilities, or full-time students, but not the head of household, co-head, spouse, sole member,</t>
  </si>
  <si>
    <t>foster children, or foster adults.</t>
  </si>
  <si>
    <t>Provide this deduction to any household whose head, co-head, spouse, or sole member ages 62</t>
  </si>
  <si>
    <t>years old or older or lives with a disability. This deduction applies to households when the head,</t>
  </si>
  <si>
    <t>Dependents include household members aged 17 years old or younger, persons living with</t>
  </si>
  <si>
    <t>apparatus deduction cannot exceed the earned income of household members aged 18 years old or</t>
  </si>
  <si>
    <t>older enabled to work because of such attendant care or auxiliary apparatus. Attendant care</t>
  </si>
  <si>
    <t>expenses paid to another household member do not qualify for this deduction.</t>
  </si>
  <si>
    <t>Enter the household's anticipated annual unreimbursed medical expenses over the next 12 months,</t>
  </si>
  <si>
    <t>to the extent the sum exceeds 3% of household annual income. The attendant care and auxiliary</t>
  </si>
  <si>
    <t>Enter the household's anticipated annual unreimbursed childcare expenses for children aged 12</t>
  </si>
  <si>
    <t>education over the next 12 months. The childcare deduction cannot exceed the earned income of</t>
  </si>
  <si>
    <t>household members aged 18 years old or older enabled to work because of such childcare. Childcare</t>
  </si>
  <si>
    <t xml:space="preserve"> expenses paid to another household member do not qualify for this deduction.</t>
  </si>
  <si>
    <t>If result equals a negative number, enter $0.</t>
  </si>
  <si>
    <t xml:space="preserve">Project Sponsors must attach documentation of all deductions claimed by the household. The program requires third-party verification. </t>
  </si>
  <si>
    <t>Household monthly welfare payments designated for housing costs</t>
  </si>
  <si>
    <t>Households must receive a utility allowance if they pay a separate utility vendor in addition</t>
  </si>
  <si>
    <t>If the result equals a negative number, enter $0.</t>
  </si>
  <si>
    <t>If Line 9c equals $0 or less, the household does not qualify for rental assistance services.</t>
  </si>
  <si>
    <t>co-head, spouse, or sole member lives with HIV, but does not apply to households when they only</t>
  </si>
  <si>
    <t>meet eligibility because a minor lives with HIV.</t>
  </si>
  <si>
    <t>household rent payment equals $0 and the Project Sponsor pays the difference ("utility</t>
  </si>
  <si>
    <t>reimbursement") to the utility vendor.</t>
  </si>
  <si>
    <t>Unit rent to the owner per the current lease agreement (Form H)</t>
  </si>
  <si>
    <t>Household rent payment to the owner (Line 8f)</t>
  </si>
  <si>
    <t>Project Sponsor rent payment to the owner (Line 9a minus 9b)</t>
  </si>
  <si>
    <t>HOUSEHOLD MONTHLY RENT PAYMENT TO THE OWNER</t>
  </si>
  <si>
    <t>PROJECT SPONSOR MONTHLY RENT PAYMENT TO THE OWNER</t>
  </si>
  <si>
    <t>PROJECT SPONSOR MONTHLY UTILITY REIMBURSEMENT PAYMENT TO THE UTILITY VENDOR</t>
  </si>
  <si>
    <t>If Line 8e is greater than 8d, the Project Sponsor pays the difference ("utility reimbursement") to the</t>
  </si>
  <si>
    <t>utility vendor. If Line 8e is not greater than line 8d, enter $0.</t>
  </si>
  <si>
    <t>Household rent payment (Line 8d)</t>
  </si>
  <si>
    <t>Utility allowance (Line 8e)</t>
  </si>
  <si>
    <t>Utility allowance balance (Line 10b minus 10a)</t>
  </si>
  <si>
    <t>Enter the fiscal year of the current rent standard table.</t>
  </si>
  <si>
    <t>Enter the number of household members.</t>
  </si>
  <si>
    <t>Based on your assessment of the household's current needs, select the unit size you will authorize.</t>
  </si>
  <si>
    <t>Select the type of rental assistance.</t>
  </si>
  <si>
    <t>Enter the total unit rent for comparison unit 1.</t>
  </si>
  <si>
    <t>Enter the total unit rent for comparison unit 2.</t>
  </si>
  <si>
    <r>
      <rPr>
        <sz val="10"/>
        <color theme="1" tint="0.14999847407452621"/>
        <rFont val="Calibri"/>
        <family val="2"/>
        <scheme val="minor"/>
      </rPr>
      <t xml:space="preserve">Will you use </t>
    </r>
    <r>
      <rPr>
        <u/>
        <sz val="10"/>
        <color rgb="FF0563C1"/>
        <rFont val="Calibri"/>
        <family val="2"/>
        <scheme val="minor"/>
      </rPr>
      <t>Fair Market Rent</t>
    </r>
    <r>
      <rPr>
        <sz val="10"/>
        <color theme="1" tint="0.14999847407452621"/>
        <rFont val="Calibri"/>
        <family val="2"/>
        <scheme val="minor"/>
      </rPr>
      <t xml:space="preserve"> (FMR) or a community-wide exception rent as your rent standard?</t>
    </r>
  </si>
  <si>
    <t>Update the counties and zip codes annually. On this tab and the SAFMR &amp; FMR tabs.</t>
  </si>
  <si>
    <t>130% of Fair Market Rent (FMR)</t>
  </si>
  <si>
    <t>Unit Size</t>
  </si>
  <si>
    <t>DSHS Implementation Date</t>
  </si>
  <si>
    <t>Metro Area</t>
  </si>
  <si>
    <t>DSHS HOPWA Program Rent Standards</t>
  </si>
  <si>
    <t>0</t>
  </si>
  <si>
    <t>1</t>
  </si>
  <si>
    <t>2</t>
  </si>
  <si>
    <t>3</t>
  </si>
  <si>
    <t>4</t>
  </si>
  <si>
    <t>5</t>
  </si>
  <si>
    <t>6</t>
  </si>
  <si>
    <r>
      <t>HOUSEHOLD ANNUAL INCOME</t>
    </r>
    <r>
      <rPr>
        <sz val="10"/>
        <color theme="1" tint="0.14999847407452621"/>
        <rFont val="Calibri"/>
        <family val="2"/>
        <scheme val="minor"/>
      </rPr>
      <t xml:space="preserve"> (Form C, Line 9)</t>
    </r>
  </si>
  <si>
    <r>
      <t>HOUSEHOLD MONTHLY INCOME</t>
    </r>
    <r>
      <rPr>
        <sz val="10"/>
        <color theme="1" tint="0.14999847407452621"/>
        <rFont val="Calibri"/>
        <family val="2"/>
        <scheme val="minor"/>
      </rPr>
      <t xml:space="preserve"> (Line 1 divided by 12)</t>
    </r>
  </si>
  <si>
    <t xml:space="preserve">10% of household monthly income (Line 2 x 0.10) </t>
  </si>
  <si>
    <t>household's monthly adjusted income as described in 24 CFR §5.611, 2) 10% of the household's monthly income, or 3) the household's</t>
  </si>
  <si>
    <r>
      <rPr>
        <b/>
        <sz val="10"/>
        <color theme="9"/>
        <rFont val="Calibri"/>
        <family val="2"/>
        <scheme val="minor"/>
      </rPr>
      <t>Guide</t>
    </r>
    <r>
      <rPr>
        <sz val="10"/>
        <color theme="1"/>
        <rFont val="Calibri"/>
        <family val="2"/>
        <scheme val="minor"/>
      </rPr>
      <t xml:space="preserve"> outlines acceptable forms of deduction verification and deduction calculation guidance.</t>
    </r>
  </si>
  <si>
    <r>
      <t xml:space="preserve">monthly welfare payments from a public agency designated to meet housing costs. The </t>
    </r>
    <r>
      <rPr>
        <b/>
        <sz val="10"/>
        <color theme="9"/>
        <rFont val="Calibri"/>
        <family val="2"/>
        <scheme val="minor"/>
      </rPr>
      <t>Determining Household Annual Adjusted Income</t>
    </r>
  </si>
  <si>
    <t>Effective 10/01/23</t>
  </si>
  <si>
    <t>Fiscal Year of Fair Market Rent (FMR) Dataset</t>
  </si>
  <si>
    <t>Fiscal Year of Small Area Fair Market Rent (SAFMR) Dataset</t>
  </si>
  <si>
    <t>130 Percent of SAFMR</t>
  </si>
  <si>
    <t>130 Percent of FMR</t>
  </si>
  <si>
    <t>years old or younger that enable a household member to work, seek employment, or further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</si>
</sst>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mm/dd/yy;@"/>
    <numFmt numFmtId="165" formatCode="&quot;$&quot;#,##0.00"/>
    <numFmt numFmtId="166" formatCode="0.00000"/>
    <numFmt numFmtId="167" formatCode="&quot;$&quot;#,##0"/>
    <numFmt numFmtId="168" formatCode="0.0"/>
  </numFmts>
  <fonts count="47" x14ac:knownFonts="1">
    <font>
      <sz val="11"/>
      <color theme="1"/>
      <name val="Calibri"/>
      <family val="2"/>
      <scheme val="minor"/>
    </font>
    <font>
      <sz val="12"/>
      <color theme="1"/>
      <name val="Verdana"/>
      <family val="2"/>
    </font>
    <font>
      <sz val="10"/>
      <color theme="1"/>
      <name val="Calibri"/>
      <family val="2"/>
      <scheme val="minor"/>
    </font>
    <font>
      <u/>
      <sz val="11"/>
      <color theme="10"/>
      <name val="Calibri"/>
      <family val="2"/>
      <scheme val="minor"/>
    </font>
    <font>
      <b/>
      <i/>
      <sz val="8"/>
      <color theme="1" tint="0.14999847407452621"/>
      <name val="Calibri"/>
      <family val="2"/>
      <scheme val="minor"/>
    </font>
    <font>
      <sz val="10"/>
      <color theme="1" tint="0.14999847407452621"/>
      <name val="Calibri"/>
      <family val="2"/>
      <scheme val="minor"/>
    </font>
    <font>
      <i/>
      <sz val="8"/>
      <color theme="1" tint="0.14999847407452621"/>
      <name val="Calibri"/>
      <family val="2"/>
      <scheme val="minor"/>
    </font>
    <font>
      <b/>
      <sz val="10"/>
      <color theme="1" tint="0.14999847407452621"/>
      <name val="Calibri"/>
      <family val="2"/>
      <scheme val="minor"/>
    </font>
    <font>
      <b/>
      <sz val="8"/>
      <color theme="1" tint="0.14999847407452621"/>
      <name val="Calibri"/>
      <family val="2"/>
      <scheme val="minor"/>
    </font>
    <font>
      <sz val="8"/>
      <color theme="1" tint="0.14999847407452621"/>
      <name val="Calibri"/>
      <family val="2"/>
      <scheme val="minor"/>
    </font>
    <font>
      <b/>
      <sz val="10"/>
      <color theme="1"/>
      <name val="Calibri"/>
      <family val="2"/>
      <scheme val="minor"/>
    </font>
    <font>
      <i/>
      <sz val="10"/>
      <color theme="1" tint="0.14999847407452621"/>
      <name val="Calibri"/>
      <family val="2"/>
      <scheme val="minor"/>
    </font>
    <font>
      <i/>
      <sz val="8"/>
      <color theme="0" tint="-0.499984740745262"/>
      <name val="Calibri"/>
      <family val="2"/>
      <scheme val="minor"/>
    </font>
    <font>
      <b/>
      <sz val="10"/>
      <color theme="0"/>
      <name val="Calibri"/>
      <family val="2"/>
      <scheme val="minor"/>
    </font>
    <font>
      <sz val="11"/>
      <color theme="1"/>
      <name val="Calibri"/>
      <family val="2"/>
      <scheme val="minor"/>
    </font>
    <font>
      <sz val="8"/>
      <color theme="1"/>
      <name val="Calibri"/>
      <family val="2"/>
      <scheme val="minor"/>
    </font>
    <font>
      <i/>
      <sz val="10"/>
      <color theme="0" tint="-0.499984740745262"/>
      <name val="Calibri"/>
      <family val="2"/>
      <scheme val="minor"/>
    </font>
    <font>
      <i/>
      <sz val="8"/>
      <color theme="1"/>
      <name val="Calibri"/>
      <family val="2"/>
      <scheme val="minor"/>
    </font>
    <font>
      <b/>
      <sz val="8"/>
      <color theme="0"/>
      <name val="Calibri"/>
      <family val="2"/>
      <scheme val="minor"/>
    </font>
    <font>
      <i/>
      <u/>
      <sz val="8"/>
      <color theme="0" tint="-0.499984740745262"/>
      <name val="Calibri"/>
      <family val="2"/>
      <scheme val="minor"/>
    </font>
    <font>
      <b/>
      <u/>
      <sz val="10"/>
      <color theme="1" tint="0.14999847407452621"/>
      <name val="Calibri"/>
      <family val="2"/>
      <scheme val="minor"/>
    </font>
    <font>
      <b/>
      <sz val="8"/>
      <color theme="1"/>
      <name val="Calibri"/>
      <family val="2"/>
      <scheme val="minor"/>
    </font>
    <font>
      <sz val="10"/>
      <color theme="9" tint="-0.249977111117893"/>
      <name val="Calibri"/>
      <family val="2"/>
      <scheme val="minor"/>
    </font>
    <font>
      <sz val="8.5"/>
      <color theme="1" tint="0.14999847407452621"/>
      <name val="Calibri"/>
      <family val="2"/>
      <scheme val="minor"/>
    </font>
    <font>
      <sz val="10"/>
      <color rgb="FFC00000"/>
      <name val="Calibri"/>
      <family val="2"/>
      <scheme val="minor"/>
    </font>
    <font>
      <sz val="12"/>
      <color rgb="FF9C6500"/>
      <name val="Verdana"/>
      <family val="2"/>
    </font>
    <font>
      <sz val="10"/>
      <color theme="1" tint="0.24994659260841701"/>
      <name val="Calibri"/>
      <family val="2"/>
      <scheme val="minor"/>
    </font>
    <font>
      <sz val="2"/>
      <color theme="1"/>
      <name val="Calibri"/>
      <family val="2"/>
      <scheme val="minor"/>
    </font>
    <font>
      <sz val="2"/>
      <color theme="1" tint="0.14999847407452621"/>
      <name val="Calibri"/>
      <family val="2"/>
      <scheme val="minor"/>
    </font>
    <font>
      <b/>
      <sz val="10"/>
      <color theme="9"/>
      <name val="Calibri"/>
      <family val="2"/>
      <scheme val="minor"/>
    </font>
    <font>
      <i/>
      <sz val="2"/>
      <color theme="1" tint="0.14999847407452621"/>
      <name val="Calibri"/>
      <family val="2"/>
      <scheme val="minor"/>
    </font>
    <font>
      <sz val="2"/>
      <color theme="1" tint="0.249977111117893"/>
      <name val="Calibri"/>
      <family val="2"/>
      <scheme val="minor"/>
    </font>
    <font>
      <i/>
      <sz val="2"/>
      <color theme="1" tint="0.249977111117893"/>
      <name val="Calibri"/>
      <family val="2"/>
      <scheme val="minor"/>
    </font>
    <font>
      <i/>
      <sz val="2"/>
      <color theme="0" tint="-0.499984740745262"/>
      <name val="Calibri"/>
      <family val="2"/>
      <scheme val="minor"/>
    </font>
    <font>
      <b/>
      <sz val="2"/>
      <color theme="1"/>
      <name val="Calibri"/>
      <family val="2"/>
      <scheme val="minor"/>
    </font>
    <font>
      <u/>
      <sz val="10"/>
      <color rgb="FF0563C1"/>
      <name val="Calibri"/>
      <family val="2"/>
      <scheme val="minor"/>
    </font>
    <font>
      <sz val="8"/>
      <color theme="0" tint="-0.499984740745262"/>
      <name val="Calibri"/>
      <family val="2"/>
      <scheme val="minor"/>
    </font>
    <font>
      <b/>
      <sz val="10"/>
      <color theme="0" tint="-0.499984740745262"/>
      <name val="Calibri"/>
      <family val="2"/>
      <scheme val="minor"/>
    </font>
    <font>
      <sz val="10"/>
      <name val="Calibri"/>
      <family val="2"/>
      <scheme val="minor"/>
    </font>
    <font>
      <i/>
      <sz val="8"/>
      <name val="Calibri"/>
      <family val="2"/>
      <scheme val="minor"/>
    </font>
    <font>
      <sz val="8"/>
      <color rgb="FFC00000"/>
      <name val="Calibri"/>
      <family val="2"/>
      <scheme val="minor"/>
    </font>
    <font>
      <sz val="8"/>
      <name val="Calibri"/>
      <family val="2"/>
      <scheme val="minor"/>
    </font>
    <font>
      <i/>
      <sz val="10"/>
      <color theme="9" tint="-0.249977111117893"/>
      <name val="Calibri"/>
      <family val="2"/>
      <scheme val="minor"/>
    </font>
    <font>
      <b/>
      <sz val="11"/>
      <color theme="1"/>
      <name val="Calibri"/>
      <family val="2"/>
      <scheme val="minor"/>
    </font>
    <font>
      <b/>
      <sz val="14"/>
      <color theme="1"/>
      <name val="Rockwell"/>
      <family val="1"/>
    </font>
    <font>
      <b/>
      <sz val="11"/>
      <name val="Calibri"/>
      <family val="2"/>
      <scheme val="minor"/>
    </font>
    <font>
      <sz val="11"/>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EB9C"/>
      </patternFill>
    </fill>
    <fill>
      <patternFill patternType="solid">
        <fgColor rgb="FFFFFF00"/>
        <bgColor indexed="64"/>
      </patternFill>
    </fill>
    <fill>
      <patternFill patternType="solid">
        <fgColor theme="9"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C6E0B4"/>
        <bgColor indexed="64"/>
      </patternFill>
    </fill>
    <fill>
      <patternFill patternType="solid">
        <fgColor theme="5" tint="0.39997558519241921"/>
        <bgColor indexed="64"/>
      </patternFill>
    </fill>
    <fill>
      <patternFill patternType="solid">
        <fgColor theme="3" tint="0.79998168889431442"/>
        <bgColor indexed="64"/>
      </patternFill>
    </fill>
  </fills>
  <borders count="56">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1" tint="0.14999847407452621"/>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style="thin">
        <color theme="1" tint="0.14999847407452621"/>
      </top>
      <bottom style="thin">
        <color indexed="64"/>
      </bottom>
      <diagonal/>
    </border>
    <border>
      <left/>
      <right/>
      <top style="thin">
        <color indexed="64"/>
      </top>
      <bottom style="thin">
        <color theme="1" tint="0.14999847407452621"/>
      </bottom>
      <diagonal/>
    </border>
    <border>
      <left/>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0"/>
      </left>
      <right style="thin">
        <color theme="0"/>
      </right>
      <top style="thin">
        <color theme="0"/>
      </top>
      <bottom style="thin">
        <color indexed="64"/>
      </bottom>
      <diagonal/>
    </border>
    <border>
      <left/>
      <right/>
      <top style="thin">
        <color theme="0"/>
      </top>
      <bottom/>
      <diagonal/>
    </border>
    <border>
      <left style="thin">
        <color theme="0"/>
      </left>
      <right/>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right/>
      <top style="thin">
        <color theme="1" tint="0.14999847407452621"/>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right>
      <top style="thin">
        <color theme="0" tint="-0.249977111117893"/>
      </top>
      <bottom style="thin">
        <color theme="0"/>
      </bottom>
      <diagonal/>
    </border>
    <border>
      <left style="thin">
        <color theme="0"/>
      </left>
      <right style="thin">
        <color theme="0"/>
      </right>
      <top style="thin">
        <color theme="0" tint="-0.249977111117893"/>
      </top>
      <bottom style="thin">
        <color theme="0"/>
      </bottom>
      <diagonal/>
    </border>
    <border>
      <left style="thin">
        <color theme="0"/>
      </left>
      <right style="thin">
        <color theme="0" tint="-0.249977111117893"/>
      </right>
      <top style="thin">
        <color theme="0" tint="-0.249977111117893"/>
      </top>
      <bottom style="thin">
        <color theme="0"/>
      </bottom>
      <diagonal/>
    </border>
    <border>
      <left style="thin">
        <color theme="0" tint="-0.249977111117893"/>
      </left>
      <right style="thin">
        <color theme="0"/>
      </right>
      <top style="thin">
        <color theme="0"/>
      </top>
      <bottom style="thin">
        <color theme="0"/>
      </bottom>
      <diagonal/>
    </border>
    <border>
      <left style="thin">
        <color theme="0"/>
      </left>
      <right style="thin">
        <color theme="0" tint="-0.249977111117893"/>
      </right>
      <top style="thin">
        <color theme="0"/>
      </top>
      <bottom style="thin">
        <color theme="0"/>
      </bottom>
      <diagonal/>
    </border>
    <border>
      <left style="thin">
        <color theme="0" tint="-0.249977111117893"/>
      </left>
      <right style="thin">
        <color theme="0"/>
      </right>
      <top style="thin">
        <color theme="0"/>
      </top>
      <bottom style="thin">
        <color theme="0" tint="-0.249977111117893"/>
      </bottom>
      <diagonal/>
    </border>
    <border>
      <left style="thin">
        <color theme="0"/>
      </left>
      <right style="thin">
        <color theme="0"/>
      </right>
      <top style="thin">
        <color theme="0"/>
      </top>
      <bottom style="thin">
        <color theme="0" tint="-0.249977111117893"/>
      </bottom>
      <diagonal/>
    </border>
    <border>
      <left style="thin">
        <color theme="0"/>
      </left>
      <right style="thin">
        <color theme="0" tint="-0.249977111117893"/>
      </right>
      <top style="thin">
        <color theme="0"/>
      </top>
      <bottom style="thin">
        <color theme="0" tint="-0.249977111117893"/>
      </bottom>
      <diagonal/>
    </border>
    <border>
      <left style="thin">
        <color theme="0" tint="-0.249977111117893"/>
      </left>
      <right style="thin">
        <color theme="0"/>
      </right>
      <top/>
      <bottom style="thin">
        <color theme="0"/>
      </bottom>
      <diagonal/>
    </border>
    <border>
      <left style="thin">
        <color theme="0"/>
      </left>
      <right/>
      <top style="thin">
        <color theme="0"/>
      </top>
      <bottom style="thin">
        <color theme="0" tint="-0.249977111117893"/>
      </bottom>
      <diagonal/>
    </border>
    <border>
      <left style="thin">
        <color theme="0" tint="-0.249977111117893"/>
      </left>
      <right/>
      <top/>
      <bottom/>
      <diagonal/>
    </border>
    <border>
      <left/>
      <right style="thin">
        <color theme="0"/>
      </right>
      <top/>
      <bottom style="thin">
        <color theme="1" tint="0.14999847407452621"/>
      </bottom>
      <diagonal/>
    </border>
    <border>
      <left/>
      <right/>
      <top/>
      <bottom style="dashed">
        <color indexed="64"/>
      </bottom>
      <diagonal/>
    </border>
    <border>
      <left style="thin">
        <color theme="4" tint="0.39997558519241921"/>
      </left>
      <right style="thin">
        <color theme="4" tint="0.39997558519241921"/>
      </right>
      <top style="thin">
        <color theme="0" tint="-0.249977111117893"/>
      </top>
      <bottom/>
      <diagonal/>
    </border>
    <border>
      <left/>
      <right style="thick">
        <color theme="0"/>
      </right>
      <top/>
      <bottom style="thin">
        <color indexed="64"/>
      </bottom>
      <diagonal/>
    </border>
    <border>
      <left/>
      <right style="thick">
        <color theme="0"/>
      </right>
      <top style="thin">
        <color indexed="64"/>
      </top>
      <bottom style="thin">
        <color indexed="64"/>
      </bottom>
      <diagonal/>
    </border>
    <border>
      <left/>
      <right/>
      <top style="thin">
        <color theme="1" tint="0.14999847407452621"/>
      </top>
      <bottom style="thin">
        <color theme="1" tint="0.14999847407452621"/>
      </bottom>
      <diagonal/>
    </border>
    <border>
      <left style="thin">
        <color theme="0"/>
      </left>
      <right/>
      <top style="thin">
        <color theme="0"/>
      </top>
      <bottom style="thin">
        <color indexed="64"/>
      </bottom>
      <diagonal/>
    </border>
    <border>
      <left/>
      <right/>
      <top style="dashed">
        <color indexed="64"/>
      </top>
      <bottom style="dashed">
        <color indexed="64"/>
      </bottom>
      <diagonal/>
    </border>
  </borders>
  <cellStyleXfs count="7">
    <xf numFmtId="0" fontId="0" fillId="0" borderId="0"/>
    <xf numFmtId="0" fontId="3" fillId="0" borderId="0" applyNumberFormat="0" applyFill="0" applyBorder="0" applyAlignment="0" applyProtection="0"/>
    <xf numFmtId="43" fontId="14" fillId="0" borderId="0" applyFont="0" applyFill="0" applyBorder="0" applyAlignment="0" applyProtection="0"/>
    <xf numFmtId="0" fontId="25" fillId="16" borderId="0" applyNumberFormat="0" applyBorder="0" applyAlignment="0" applyProtection="0"/>
    <xf numFmtId="0" fontId="14" fillId="0" borderId="0"/>
    <xf numFmtId="0" fontId="1" fillId="0" borderId="0"/>
    <xf numFmtId="0" fontId="26" fillId="0" borderId="0"/>
  </cellStyleXfs>
  <cellXfs count="447">
    <xf numFmtId="0" fontId="0" fillId="0" borderId="0" xfId="0"/>
    <xf numFmtId="0" fontId="2" fillId="0" borderId="0" xfId="0" applyFont="1" applyFill="1" applyProtection="1"/>
    <xf numFmtId="0" fontId="7" fillId="0" borderId="0" xfId="0" applyFont="1" applyAlignment="1">
      <alignment horizontal="left"/>
    </xf>
    <xf numFmtId="0" fontId="5" fillId="0" borderId="0" xfId="0" applyFont="1" applyAlignment="1">
      <alignment horizontal="left" vertical="top"/>
    </xf>
    <xf numFmtId="0" fontId="5" fillId="0" borderId="0" xfId="0" applyFont="1" applyAlignment="1">
      <alignment horizontal="left"/>
    </xf>
    <xf numFmtId="0" fontId="7" fillId="0" borderId="0" xfId="0" applyFont="1" applyAlignment="1">
      <alignment horizontal="right" vertical="top"/>
    </xf>
    <xf numFmtId="0" fontId="7" fillId="0" borderId="0" xfId="0" applyFont="1" applyAlignment="1">
      <alignment horizontal="right"/>
    </xf>
    <xf numFmtId="0" fontId="2" fillId="0" borderId="0" xfId="0" applyFont="1"/>
    <xf numFmtId="0" fontId="15" fillId="0" borderId="0" xfId="0" applyFont="1" applyAlignment="1">
      <alignment horizontal="left" vertical="top"/>
    </xf>
    <xf numFmtId="0" fontId="15" fillId="0" borderId="0" xfId="0" applyFont="1" applyAlignment="1">
      <alignment horizontal="right" vertical="top"/>
    </xf>
    <xf numFmtId="0" fontId="2" fillId="0" borderId="0" xfId="0" applyFont="1" applyAlignment="1">
      <alignment horizontal="left" vertical="top"/>
    </xf>
    <xf numFmtId="0" fontId="15" fillId="0" borderId="0" xfId="0" applyFont="1" applyAlignment="1">
      <alignment horizontal="right"/>
    </xf>
    <xf numFmtId="0" fontId="7" fillId="0" borderId="0" xfId="0" applyFont="1" applyAlignment="1">
      <alignment horizontal="left" vertical="top"/>
    </xf>
    <xf numFmtId="0" fontId="2" fillId="0" borderId="0" xfId="0" applyFont="1" applyAlignment="1">
      <alignment horizontal="right" vertical="top"/>
    </xf>
    <xf numFmtId="0" fontId="11" fillId="0" borderId="0" xfId="0" applyFont="1" applyAlignment="1">
      <alignment horizontal="left"/>
    </xf>
    <xf numFmtId="0" fontId="16" fillId="0" borderId="0" xfId="0" applyFont="1" applyAlignment="1">
      <alignment horizontal="left"/>
    </xf>
    <xf numFmtId="0" fontId="9" fillId="0" borderId="0" xfId="0" applyFont="1" applyAlignment="1">
      <alignment horizontal="left" vertical="top"/>
    </xf>
    <xf numFmtId="0" fontId="6" fillId="0" borderId="0" xfId="0" applyFont="1" applyAlignment="1">
      <alignment horizontal="left" vertical="top"/>
    </xf>
    <xf numFmtId="0" fontId="12" fillId="0" borderId="0" xfId="0" applyFont="1" applyAlignment="1">
      <alignment horizontal="left" vertical="top"/>
    </xf>
    <xf numFmtId="0" fontId="5" fillId="0" borderId="0" xfId="0" applyFont="1" applyAlignment="1">
      <alignment horizontal="right" vertical="top"/>
    </xf>
    <xf numFmtId="0" fontId="15" fillId="10" borderId="0" xfId="0" applyFont="1" applyFill="1" applyAlignment="1">
      <alignment horizontal="right" vertical="top"/>
    </xf>
    <xf numFmtId="0" fontId="15" fillId="12" borderId="0" xfId="0" applyFont="1" applyFill="1" applyAlignment="1">
      <alignment horizontal="right" vertical="top"/>
    </xf>
    <xf numFmtId="165" fontId="15" fillId="0" borderId="0" xfId="0" applyNumberFormat="1" applyFont="1" applyAlignment="1">
      <alignment horizontal="right" vertical="top"/>
    </xf>
    <xf numFmtId="0" fontId="15" fillId="6" borderId="0" xfId="0" applyFont="1" applyFill="1" applyAlignment="1">
      <alignment horizontal="right" vertical="top"/>
    </xf>
    <xf numFmtId="0" fontId="15" fillId="10" borderId="0" xfId="0" applyFont="1" applyFill="1" applyAlignment="1">
      <alignment vertical="top"/>
    </xf>
    <xf numFmtId="0" fontId="15" fillId="5" borderId="0" xfId="0" applyFont="1" applyFill="1" applyAlignment="1">
      <alignment horizontal="right" vertical="top"/>
    </xf>
    <xf numFmtId="1" fontId="15" fillId="0" borderId="0" xfId="0" applyNumberFormat="1" applyFont="1" applyAlignment="1">
      <alignment horizontal="right" vertical="top"/>
    </xf>
    <xf numFmtId="0" fontId="15" fillId="17" borderId="0" xfId="0" applyFont="1" applyFill="1" applyAlignment="1">
      <alignment horizontal="right" vertical="top"/>
    </xf>
    <xf numFmtId="0" fontId="15" fillId="12" borderId="7" xfId="0" applyFont="1" applyFill="1" applyBorder="1" applyAlignment="1">
      <alignment horizontal="left" vertical="top"/>
    </xf>
    <xf numFmtId="0" fontId="15" fillId="12" borderId="19" xfId="0" applyFont="1" applyFill="1" applyBorder="1" applyAlignment="1">
      <alignment horizontal="left" vertical="top"/>
    </xf>
    <xf numFmtId="0" fontId="15" fillId="12" borderId="8" xfId="0" applyFont="1" applyFill="1" applyBorder="1" applyAlignment="1">
      <alignment horizontal="right" vertical="top"/>
    </xf>
    <xf numFmtId="0" fontId="15" fillId="18" borderId="7" xfId="0" applyFont="1" applyFill="1" applyBorder="1" applyAlignment="1">
      <alignment horizontal="left" vertical="top"/>
    </xf>
    <xf numFmtId="0" fontId="15" fillId="18" borderId="19" xfId="0" applyFont="1" applyFill="1" applyBorder="1" applyAlignment="1">
      <alignment horizontal="left" vertical="top"/>
    </xf>
    <xf numFmtId="0" fontId="15" fillId="18" borderId="8" xfId="0" applyFont="1" applyFill="1" applyBorder="1" applyAlignment="1">
      <alignment horizontal="right" vertical="top"/>
    </xf>
    <xf numFmtId="0" fontId="15" fillId="12" borderId="20" xfId="0" applyFont="1" applyFill="1" applyBorder="1" applyAlignment="1">
      <alignment horizontal="left" vertical="top"/>
    </xf>
    <xf numFmtId="0" fontId="15" fillId="12" borderId="0" xfId="0" applyFont="1" applyFill="1" applyAlignment="1">
      <alignment horizontal="left" vertical="top"/>
    </xf>
    <xf numFmtId="0" fontId="15" fillId="12" borderId="21" xfId="0" applyFont="1" applyFill="1" applyBorder="1" applyAlignment="1">
      <alignment horizontal="left" vertical="top"/>
    </xf>
    <xf numFmtId="0" fontId="15" fillId="18" borderId="20" xfId="0" applyFont="1" applyFill="1" applyBorder="1" applyAlignment="1">
      <alignment horizontal="left" vertical="top"/>
    </xf>
    <xf numFmtId="0" fontId="15" fillId="18" borderId="0" xfId="0" applyFont="1" applyFill="1" applyAlignment="1">
      <alignment horizontal="left" vertical="top"/>
    </xf>
    <xf numFmtId="0" fontId="15" fillId="18" borderId="21" xfId="0" applyFont="1" applyFill="1" applyBorder="1" applyAlignment="1">
      <alignment horizontal="left" vertical="top"/>
    </xf>
    <xf numFmtId="2" fontId="15" fillId="12" borderId="21" xfId="0" applyNumberFormat="1" applyFont="1" applyFill="1" applyBorder="1" applyAlignment="1">
      <alignment horizontal="right" vertical="top"/>
    </xf>
    <xf numFmtId="2" fontId="15" fillId="18" borderId="21" xfId="0" applyNumberFormat="1" applyFont="1" applyFill="1" applyBorder="1" applyAlignment="1">
      <alignment horizontal="right" vertical="top"/>
    </xf>
    <xf numFmtId="0" fontId="15" fillId="12" borderId="21" xfId="0" applyFont="1" applyFill="1" applyBorder="1" applyAlignment="1">
      <alignment horizontal="right" vertical="top"/>
    </xf>
    <xf numFmtId="0" fontId="15" fillId="18" borderId="0" xfId="0" applyFont="1" applyFill="1" applyAlignment="1">
      <alignment horizontal="right" vertical="top"/>
    </xf>
    <xf numFmtId="0" fontId="15" fillId="18" borderId="21" xfId="0" applyFont="1" applyFill="1" applyBorder="1" applyAlignment="1">
      <alignment horizontal="right" vertical="top"/>
    </xf>
    <xf numFmtId="0" fontId="15" fillId="4" borderId="0" xfId="0" applyFont="1" applyFill="1" applyAlignment="1">
      <alignment horizontal="right" vertical="top"/>
    </xf>
    <xf numFmtId="0" fontId="15" fillId="12" borderId="9" xfId="0" applyFont="1" applyFill="1" applyBorder="1" applyAlignment="1">
      <alignment horizontal="left" vertical="top"/>
    </xf>
    <xf numFmtId="0" fontId="15" fillId="12" borderId="22" xfId="0" applyFont="1" applyFill="1" applyBorder="1" applyAlignment="1">
      <alignment horizontal="left" vertical="top"/>
    </xf>
    <xf numFmtId="0" fontId="15" fillId="12" borderId="23" xfId="0" applyFont="1" applyFill="1" applyBorder="1" applyAlignment="1">
      <alignment horizontal="right" vertical="top"/>
    </xf>
    <xf numFmtId="0" fontId="15" fillId="18" borderId="9" xfId="0" applyFont="1" applyFill="1" applyBorder="1" applyAlignment="1">
      <alignment horizontal="left" vertical="top"/>
    </xf>
    <xf numFmtId="0" fontId="15" fillId="18" borderId="22" xfId="0" applyFont="1" applyFill="1" applyBorder="1" applyAlignment="1">
      <alignment horizontal="left" vertical="top"/>
    </xf>
    <xf numFmtId="0" fontId="15" fillId="18" borderId="23" xfId="0" applyFont="1" applyFill="1" applyBorder="1" applyAlignment="1">
      <alignment horizontal="right" vertical="top"/>
    </xf>
    <xf numFmtId="2" fontId="15" fillId="0" borderId="0" xfId="0" applyNumberFormat="1" applyFont="1" applyAlignment="1">
      <alignment horizontal="right" vertical="top"/>
    </xf>
    <xf numFmtId="0" fontId="15" fillId="19" borderId="0" xfId="0" applyFont="1" applyFill="1" applyAlignment="1">
      <alignment horizontal="left" vertical="top"/>
    </xf>
    <xf numFmtId="0" fontId="15" fillId="0" borderId="0" xfId="0" applyFont="1"/>
    <xf numFmtId="0" fontId="15" fillId="13" borderId="7" xfId="0" applyFont="1" applyFill="1" applyBorder="1" applyAlignment="1">
      <alignment horizontal="center" vertical="top"/>
    </xf>
    <xf numFmtId="0" fontId="15" fillId="12" borderId="10" xfId="0" applyFont="1" applyFill="1" applyBorder="1" applyAlignment="1">
      <alignment horizontal="right" vertical="top"/>
    </xf>
    <xf numFmtId="0" fontId="15" fillId="12" borderId="7" xfId="0" applyFont="1" applyFill="1" applyBorder="1" applyAlignment="1">
      <alignment horizontal="right" vertical="top"/>
    </xf>
    <xf numFmtId="0" fontId="15" fillId="13" borderId="20" xfId="0" applyFont="1" applyFill="1" applyBorder="1" applyAlignment="1">
      <alignment horizontal="left" vertical="top"/>
    </xf>
    <xf numFmtId="0" fontId="15" fillId="12" borderId="11" xfId="0" applyFont="1" applyFill="1" applyBorder="1" applyAlignment="1">
      <alignment horizontal="right" vertical="top"/>
    </xf>
    <xf numFmtId="0" fontId="15" fillId="12" borderId="9" xfId="0" applyFont="1" applyFill="1" applyBorder="1" applyAlignment="1">
      <alignment horizontal="right" vertical="top"/>
    </xf>
    <xf numFmtId="0" fontId="12" fillId="0" borderId="0" xfId="0" applyFont="1" applyAlignment="1">
      <alignment horizontal="left" vertical="top" wrapText="1"/>
    </xf>
    <xf numFmtId="1" fontId="15" fillId="6" borderId="12" xfId="0" applyNumberFormat="1" applyFont="1" applyFill="1" applyBorder="1" applyAlignment="1">
      <alignment horizontal="right" vertical="top"/>
    </xf>
    <xf numFmtId="0" fontId="15" fillId="6" borderId="12" xfId="0" applyFont="1" applyFill="1" applyBorder="1" applyAlignment="1">
      <alignment horizontal="right" vertical="top"/>
    </xf>
    <xf numFmtId="0" fontId="15" fillId="6" borderId="20" xfId="0" applyFont="1" applyFill="1" applyBorder="1" applyAlignment="1">
      <alignment horizontal="right" vertical="top"/>
    </xf>
    <xf numFmtId="3" fontId="15" fillId="6" borderId="20" xfId="0" applyNumberFormat="1" applyFont="1" applyFill="1" applyBorder="1" applyAlignment="1">
      <alignment horizontal="right" vertical="top"/>
    </xf>
    <xf numFmtId="4" fontId="15" fillId="6" borderId="21" xfId="0" applyNumberFormat="1" applyFont="1" applyFill="1" applyBorder="1" applyAlignment="1">
      <alignment horizontal="right" vertical="top"/>
    </xf>
    <xf numFmtId="1" fontId="15" fillId="6" borderId="21" xfId="0" applyNumberFormat="1" applyFont="1" applyFill="1" applyBorder="1" applyAlignment="1">
      <alignment horizontal="right" vertical="top"/>
    </xf>
    <xf numFmtId="0" fontId="15" fillId="13" borderId="9" xfId="0" applyFont="1" applyFill="1" applyBorder="1" applyAlignment="1">
      <alignment horizontal="center" vertical="top"/>
    </xf>
    <xf numFmtId="0" fontId="15" fillId="6" borderId="11" xfId="0" applyFont="1" applyFill="1" applyBorder="1" applyAlignment="1">
      <alignment horizontal="right" vertical="top"/>
    </xf>
    <xf numFmtId="1" fontId="15" fillId="6" borderId="11" xfId="0" applyNumberFormat="1" applyFont="1" applyFill="1" applyBorder="1" applyAlignment="1">
      <alignment horizontal="right" vertical="top"/>
    </xf>
    <xf numFmtId="0" fontId="15" fillId="6" borderId="9" xfId="0" applyFont="1" applyFill="1" applyBorder="1" applyAlignment="1">
      <alignment horizontal="right" vertical="top"/>
    </xf>
    <xf numFmtId="0" fontId="15" fillId="6" borderId="23" xfId="0" applyFont="1" applyFill="1" applyBorder="1" applyAlignment="1">
      <alignment horizontal="right" vertical="top"/>
    </xf>
    <xf numFmtId="0" fontId="15" fillId="20" borderId="7" xfId="0" applyFont="1" applyFill="1" applyBorder="1" applyAlignment="1">
      <alignment horizontal="center" vertical="top"/>
    </xf>
    <xf numFmtId="0" fontId="15" fillId="18" borderId="10" xfId="0" applyFont="1" applyFill="1" applyBorder="1" applyAlignment="1">
      <alignment horizontal="right" vertical="top"/>
    </xf>
    <xf numFmtId="0" fontId="15" fillId="18" borderId="7" xfId="0" applyFont="1" applyFill="1" applyBorder="1" applyAlignment="1">
      <alignment horizontal="right" vertical="top"/>
    </xf>
    <xf numFmtId="0" fontId="15" fillId="20" borderId="20" xfId="0" applyFont="1" applyFill="1" applyBorder="1" applyAlignment="1">
      <alignment horizontal="left" vertical="top"/>
    </xf>
    <xf numFmtId="0" fontId="15" fillId="18" borderId="11" xfId="0" applyFont="1" applyFill="1" applyBorder="1" applyAlignment="1">
      <alignment horizontal="right" vertical="top"/>
    </xf>
    <xf numFmtId="0" fontId="15" fillId="18" borderId="9" xfId="0" applyFont="1" applyFill="1" applyBorder="1" applyAlignment="1">
      <alignment horizontal="right" vertical="top"/>
    </xf>
    <xf numFmtId="0" fontId="15" fillId="8" borderId="2" xfId="0" applyFont="1" applyFill="1" applyBorder="1" applyAlignment="1">
      <alignment horizontal="right" vertical="top"/>
    </xf>
    <xf numFmtId="0" fontId="15" fillId="8" borderId="5" xfId="0" applyFont="1" applyFill="1" applyBorder="1" applyAlignment="1">
      <alignment horizontal="right" vertical="top"/>
    </xf>
    <xf numFmtId="0" fontId="2" fillId="0" borderId="25" xfId="0" applyFont="1" applyBorder="1" applyAlignment="1">
      <alignment horizontal="left" vertical="top"/>
    </xf>
    <xf numFmtId="1" fontId="15" fillId="8" borderId="12" xfId="0" applyNumberFormat="1" applyFont="1" applyFill="1" applyBorder="1" applyAlignment="1">
      <alignment horizontal="right" vertical="top"/>
    </xf>
    <xf numFmtId="0" fontId="15" fillId="8" borderId="12" xfId="0" applyFont="1" applyFill="1" applyBorder="1" applyAlignment="1">
      <alignment horizontal="right" vertical="top"/>
    </xf>
    <xf numFmtId="0" fontId="15" fillId="8" borderId="20" xfId="0" applyFont="1" applyFill="1" applyBorder="1" applyAlignment="1">
      <alignment horizontal="right" vertical="top"/>
    </xf>
    <xf numFmtId="2" fontId="15" fillId="8" borderId="12" xfId="0" applyNumberFormat="1" applyFont="1" applyFill="1" applyBorder="1" applyAlignment="1">
      <alignment horizontal="right" vertical="top"/>
    </xf>
    <xf numFmtId="166" fontId="15" fillId="8" borderId="21" xfId="0" applyNumberFormat="1" applyFont="1" applyFill="1" applyBorder="1" applyAlignment="1">
      <alignment horizontal="right" vertical="top"/>
    </xf>
    <xf numFmtId="0" fontId="15" fillId="20" borderId="9" xfId="0" applyFont="1" applyFill="1" applyBorder="1" applyAlignment="1">
      <alignment horizontal="center" vertical="top"/>
    </xf>
    <xf numFmtId="0" fontId="15" fillId="8" borderId="11" xfId="0" applyFont="1" applyFill="1" applyBorder="1" applyAlignment="1">
      <alignment horizontal="right" vertical="top"/>
    </xf>
    <xf numFmtId="1" fontId="15" fillId="8" borderId="11" xfId="0" applyNumberFormat="1" applyFont="1" applyFill="1" applyBorder="1" applyAlignment="1">
      <alignment horizontal="right" vertical="top"/>
    </xf>
    <xf numFmtId="0" fontId="15" fillId="8" borderId="9" xfId="0" applyFont="1" applyFill="1" applyBorder="1" applyAlignment="1">
      <alignment horizontal="right" vertical="top"/>
    </xf>
    <xf numFmtId="0" fontId="15" fillId="8" borderId="23" xfId="0" applyFont="1" applyFill="1" applyBorder="1" applyAlignment="1">
      <alignment horizontal="right" vertical="top"/>
    </xf>
    <xf numFmtId="0" fontId="5" fillId="0" borderId="32" xfId="0" applyFont="1" applyBorder="1" applyAlignment="1">
      <alignment horizontal="left" vertical="top"/>
    </xf>
    <xf numFmtId="0" fontId="2" fillId="0" borderId="32" xfId="0" applyFont="1" applyBorder="1" applyAlignment="1">
      <alignment horizontal="left" vertical="top"/>
    </xf>
    <xf numFmtId="0" fontId="2" fillId="0" borderId="33" xfId="0" applyFont="1" applyBorder="1" applyAlignment="1">
      <alignment horizontal="left" vertical="top"/>
    </xf>
    <xf numFmtId="0" fontId="15" fillId="10" borderId="2" xfId="0" applyFont="1" applyFill="1" applyBorder="1" applyAlignment="1">
      <alignment horizontal="right" vertical="top"/>
    </xf>
    <xf numFmtId="0" fontId="15" fillId="9" borderId="2" xfId="0" applyFont="1" applyFill="1" applyBorder="1" applyAlignment="1">
      <alignment horizontal="right" vertical="top"/>
    </xf>
    <xf numFmtId="0" fontId="15" fillId="18" borderId="2" xfId="0" applyFont="1" applyFill="1" applyBorder="1" applyAlignment="1">
      <alignment horizontal="right" vertical="top"/>
    </xf>
    <xf numFmtId="0" fontId="15" fillId="3" borderId="2" xfId="0" applyFont="1" applyFill="1" applyBorder="1" applyAlignment="1">
      <alignment horizontal="right" vertical="top"/>
    </xf>
    <xf numFmtId="0" fontId="15" fillId="4" borderId="2" xfId="0" applyFont="1" applyFill="1" applyBorder="1" applyAlignment="1">
      <alignment horizontal="right" vertical="top"/>
    </xf>
    <xf numFmtId="165" fontId="15" fillId="0" borderId="1" xfId="0" applyNumberFormat="1" applyFont="1" applyBorder="1" applyAlignment="1">
      <alignment horizontal="right" vertical="top"/>
    </xf>
    <xf numFmtId="0" fontId="15" fillId="5" borderId="2" xfId="0" applyFont="1" applyFill="1" applyBorder="1" applyAlignment="1">
      <alignment horizontal="right" vertical="top"/>
    </xf>
    <xf numFmtId="0" fontId="15" fillId="0" borderId="25" xfId="0" applyFont="1" applyBorder="1" applyAlignment="1">
      <alignment horizontal="left" vertical="top"/>
    </xf>
    <xf numFmtId="0" fontId="15" fillId="0" borderId="35" xfId="0" applyFont="1" applyBorder="1" applyAlignment="1">
      <alignment horizontal="left" vertical="top"/>
    </xf>
    <xf numFmtId="0" fontId="15" fillId="12" borderId="3" xfId="0" applyFont="1" applyFill="1" applyBorder="1" applyAlignment="1">
      <alignment horizontal="right" vertical="top"/>
    </xf>
    <xf numFmtId="0" fontId="15" fillId="12" borderId="2" xfId="0" applyFont="1" applyFill="1" applyBorder="1" applyAlignment="1">
      <alignment horizontal="right" vertical="top"/>
    </xf>
    <xf numFmtId="0" fontId="15" fillId="6" borderId="3" xfId="0" applyFont="1" applyFill="1" applyBorder="1" applyAlignment="1">
      <alignment horizontal="right" vertical="top"/>
    </xf>
    <xf numFmtId="0" fontId="15" fillId="6" borderId="2" xfId="0" applyFont="1" applyFill="1" applyBorder="1" applyAlignment="1">
      <alignment horizontal="right" vertical="top"/>
    </xf>
    <xf numFmtId="0" fontId="12" fillId="0" borderId="35" xfId="0" applyFont="1" applyBorder="1" applyAlignment="1">
      <alignment horizontal="left" vertical="top"/>
    </xf>
    <xf numFmtId="0" fontId="15" fillId="0" borderId="37" xfId="0" applyFont="1" applyBorder="1" applyAlignment="1">
      <alignment horizontal="left" vertical="top"/>
    </xf>
    <xf numFmtId="0" fontId="9" fillId="0" borderId="38" xfId="0" applyFont="1" applyBorder="1" applyAlignment="1">
      <alignment horizontal="left" vertical="top"/>
    </xf>
    <xf numFmtId="0" fontId="15" fillId="0" borderId="38" xfId="0" applyFont="1" applyBorder="1" applyAlignment="1">
      <alignment horizontal="left" vertical="top"/>
    </xf>
    <xf numFmtId="0" fontId="15" fillId="0" borderId="39" xfId="0" applyFont="1" applyBorder="1" applyAlignment="1">
      <alignment horizontal="right" vertical="top"/>
    </xf>
    <xf numFmtId="0" fontId="15" fillId="0" borderId="38" xfId="0" applyFont="1" applyBorder="1" applyAlignment="1">
      <alignment horizontal="right" vertical="top"/>
    </xf>
    <xf numFmtId="0" fontId="18" fillId="14" borderId="17" xfId="0" applyFont="1" applyFill="1" applyBorder="1" applyAlignment="1">
      <alignment horizontal="left" vertical="top"/>
    </xf>
    <xf numFmtId="0" fontId="15" fillId="6" borderId="2" xfId="0" applyFont="1" applyFill="1" applyBorder="1" applyAlignment="1" applyProtection="1">
      <alignment horizontal="right" vertical="top"/>
      <protection locked="0"/>
    </xf>
    <xf numFmtId="0" fontId="15" fillId="0" borderId="2" xfId="0" applyFont="1" applyBorder="1" applyAlignment="1">
      <alignment horizontal="left" vertical="top"/>
    </xf>
    <xf numFmtId="0" fontId="15" fillId="7" borderId="2" xfId="0" applyFont="1" applyFill="1" applyBorder="1" applyAlignment="1" applyProtection="1">
      <alignment horizontal="right" vertical="top"/>
      <protection locked="0"/>
    </xf>
    <xf numFmtId="0" fontId="15" fillId="7" borderId="2" xfId="0" applyFont="1" applyFill="1" applyBorder="1" applyAlignment="1">
      <alignment horizontal="right" vertical="top"/>
    </xf>
    <xf numFmtId="0" fontId="15" fillId="8" borderId="2" xfId="0" applyFont="1" applyFill="1" applyBorder="1" applyAlignment="1" applyProtection="1">
      <alignment horizontal="right" vertical="top"/>
      <protection locked="0"/>
    </xf>
    <xf numFmtId="0" fontId="15" fillId="17" borderId="2" xfId="0" applyFont="1" applyFill="1" applyBorder="1" applyAlignment="1">
      <alignment horizontal="left" vertical="top"/>
    </xf>
    <xf numFmtId="0" fontId="15" fillId="17" borderId="3" xfId="0" applyFont="1" applyFill="1" applyBorder="1" applyAlignment="1">
      <alignment horizontal="right" vertical="top"/>
    </xf>
    <xf numFmtId="0" fontId="15" fillId="0" borderId="40" xfId="0" applyFont="1" applyBorder="1" applyAlignment="1">
      <alignment horizontal="left" vertical="top"/>
    </xf>
    <xf numFmtId="0" fontId="9" fillId="0" borderId="2" xfId="0" applyFont="1" applyBorder="1" applyAlignment="1">
      <alignment horizontal="left" vertical="top"/>
    </xf>
    <xf numFmtId="167" fontId="15" fillId="0" borderId="41" xfId="0" applyNumberFormat="1" applyFont="1" applyBorder="1" applyAlignment="1">
      <alignment horizontal="right" vertical="top"/>
    </xf>
    <xf numFmtId="167" fontId="15" fillId="0" borderId="2" xfId="0" applyNumberFormat="1" applyFont="1" applyBorder="1" applyAlignment="1">
      <alignment horizontal="right" vertical="top"/>
    </xf>
    <xf numFmtId="0" fontId="15" fillId="15" borderId="17" xfId="0" applyFont="1" applyFill="1" applyBorder="1" applyAlignment="1">
      <alignment horizontal="left" vertical="top"/>
    </xf>
    <xf numFmtId="0" fontId="15" fillId="0" borderId="41" xfId="0" applyFont="1" applyBorder="1" applyAlignment="1">
      <alignment horizontal="right" vertical="top"/>
    </xf>
    <xf numFmtId="0" fontId="15" fillId="0" borderId="2" xfId="0" applyFont="1" applyBorder="1" applyAlignment="1">
      <alignment horizontal="right" vertical="top"/>
    </xf>
    <xf numFmtId="0" fontId="15" fillId="0" borderId="17" xfId="0" applyFont="1" applyBorder="1" applyAlignment="1">
      <alignment horizontal="left" vertical="top"/>
    </xf>
    <xf numFmtId="0" fontId="15" fillId="15" borderId="16" xfId="0" applyFont="1" applyFill="1" applyBorder="1" applyAlignment="1">
      <alignment horizontal="left" vertical="top"/>
    </xf>
    <xf numFmtId="0" fontId="15" fillId="21" borderId="2" xfId="0" applyFont="1" applyFill="1" applyBorder="1" applyAlignment="1">
      <alignment horizontal="right" vertical="top"/>
    </xf>
    <xf numFmtId="0" fontId="15" fillId="0" borderId="42" xfId="0" applyFont="1" applyBorder="1" applyAlignment="1">
      <alignment horizontal="left" vertical="top"/>
    </xf>
    <xf numFmtId="0" fontId="9" fillId="0" borderId="43" xfId="0" applyFont="1" applyBorder="1" applyAlignment="1">
      <alignment horizontal="left" vertical="top"/>
    </xf>
    <xf numFmtId="0" fontId="15" fillId="0" borderId="43" xfId="0" applyFont="1" applyBorder="1" applyAlignment="1">
      <alignment horizontal="left" vertical="top"/>
    </xf>
    <xf numFmtId="0" fontId="15" fillId="0" borderId="44" xfId="0" applyFont="1" applyBorder="1" applyAlignment="1">
      <alignment horizontal="right" vertical="top"/>
    </xf>
    <xf numFmtId="0" fontId="15" fillId="0" borderId="43" xfId="0" applyFont="1" applyBorder="1" applyAlignment="1">
      <alignment horizontal="right" vertical="top"/>
    </xf>
    <xf numFmtId="0" fontId="15" fillId="6" borderId="18" xfId="0" applyFont="1" applyFill="1" applyBorder="1" applyAlignment="1" applyProtection="1">
      <alignment horizontal="right" vertical="top"/>
      <protection locked="0"/>
    </xf>
    <xf numFmtId="0" fontId="15" fillId="0" borderId="18" xfId="0" applyFont="1" applyBorder="1" applyAlignment="1">
      <alignment horizontal="left" vertical="top"/>
    </xf>
    <xf numFmtId="0" fontId="15" fillId="7" borderId="18" xfId="0" applyFont="1" applyFill="1" applyBorder="1" applyAlignment="1" applyProtection="1">
      <alignment horizontal="right" vertical="top"/>
      <protection locked="0"/>
    </xf>
    <xf numFmtId="0" fontId="15" fillId="8" borderId="18" xfId="0" applyFont="1" applyFill="1" applyBorder="1" applyAlignment="1" applyProtection="1">
      <alignment horizontal="right" vertical="top"/>
      <protection locked="0"/>
    </xf>
    <xf numFmtId="0" fontId="15" fillId="17" borderId="2" xfId="0" applyFont="1" applyFill="1" applyBorder="1" applyAlignment="1">
      <alignment horizontal="right" vertical="top"/>
    </xf>
    <xf numFmtId="0" fontId="15" fillId="0" borderId="45" xfId="0" applyFont="1" applyBorder="1" applyAlignment="1">
      <alignment horizontal="left" vertical="top"/>
    </xf>
    <xf numFmtId="0" fontId="9" fillId="0" borderId="11" xfId="0" applyFont="1" applyBorder="1" applyAlignment="1">
      <alignment horizontal="left" vertical="top"/>
    </xf>
    <xf numFmtId="0" fontId="15" fillId="0" borderId="11" xfId="0" applyFont="1" applyBorder="1" applyAlignment="1">
      <alignment horizontal="left" vertical="top"/>
    </xf>
    <xf numFmtId="167" fontId="9" fillId="0" borderId="9" xfId="0" applyNumberFormat="1" applyFont="1" applyBorder="1" applyAlignment="1" applyProtection="1">
      <alignment horizontal="right" vertical="top"/>
      <protection locked="0"/>
    </xf>
    <xf numFmtId="167" fontId="9" fillId="0" borderId="11" xfId="0" applyNumberFormat="1" applyFont="1" applyBorder="1" applyAlignment="1" applyProtection="1">
      <alignment horizontal="right" vertical="top"/>
      <protection locked="0"/>
    </xf>
    <xf numFmtId="0" fontId="15" fillId="6" borderId="11" xfId="0" applyFont="1" applyFill="1" applyBorder="1" applyAlignment="1" applyProtection="1">
      <alignment horizontal="right" vertical="top"/>
      <protection locked="0"/>
    </xf>
    <xf numFmtId="0" fontId="15" fillId="7" borderId="11" xfId="0" applyFont="1" applyFill="1" applyBorder="1" applyAlignment="1" applyProtection="1">
      <alignment horizontal="right" vertical="top"/>
      <protection locked="0"/>
    </xf>
    <xf numFmtId="0" fontId="15" fillId="7" borderId="11" xfId="0" applyFont="1" applyFill="1" applyBorder="1" applyAlignment="1">
      <alignment horizontal="right" vertical="top"/>
    </xf>
    <xf numFmtId="0" fontId="15" fillId="8" borderId="11" xfId="0" applyFont="1" applyFill="1" applyBorder="1" applyAlignment="1" applyProtection="1">
      <alignment horizontal="right" vertical="top"/>
      <protection locked="0"/>
    </xf>
    <xf numFmtId="0" fontId="15" fillId="17" borderId="11" xfId="0" applyFont="1" applyFill="1" applyBorder="1" applyAlignment="1">
      <alignment horizontal="left" vertical="top"/>
    </xf>
    <xf numFmtId="167" fontId="9" fillId="0" borderId="3" xfId="0" applyNumberFormat="1" applyFont="1" applyBorder="1" applyAlignment="1" applyProtection="1">
      <alignment horizontal="right" vertical="top"/>
      <protection locked="0"/>
    </xf>
    <xf numFmtId="167" fontId="9" fillId="0" borderId="2" xfId="0" applyNumberFormat="1" applyFont="1" applyBorder="1" applyAlignment="1" applyProtection="1">
      <alignment horizontal="right" vertical="top"/>
      <protection locked="0"/>
    </xf>
    <xf numFmtId="0" fontId="15" fillId="0" borderId="3" xfId="0" applyFont="1" applyBorder="1" applyAlignment="1">
      <alignment horizontal="left" vertical="top"/>
    </xf>
    <xf numFmtId="0" fontId="15" fillId="0" borderId="11" xfId="0" applyFont="1" applyBorder="1" applyAlignment="1">
      <alignment horizontal="right" vertical="top"/>
    </xf>
    <xf numFmtId="167" fontId="9" fillId="0" borderId="46" xfId="0" applyNumberFormat="1" applyFont="1" applyBorder="1" applyAlignment="1" applyProtection="1">
      <alignment horizontal="right" vertical="top"/>
      <protection locked="0"/>
    </xf>
    <xf numFmtId="167" fontId="9" fillId="0" borderId="43" xfId="0" applyNumberFormat="1" applyFont="1" applyBorder="1" applyAlignment="1" applyProtection="1">
      <alignment horizontal="right" vertical="top"/>
      <protection locked="0"/>
    </xf>
    <xf numFmtId="0" fontId="2" fillId="0" borderId="47" xfId="0" applyFont="1" applyBorder="1" applyAlignment="1">
      <alignment horizontal="left" vertical="top"/>
    </xf>
    <xf numFmtId="0" fontId="15" fillId="0" borderId="16" xfId="0" applyFont="1" applyBorder="1" applyAlignment="1">
      <alignment horizontal="left" vertical="top"/>
    </xf>
    <xf numFmtId="0" fontId="2" fillId="0" borderId="34" xfId="0" applyFont="1" applyBorder="1" applyAlignment="1">
      <alignment horizontal="left" vertical="top"/>
    </xf>
    <xf numFmtId="0" fontId="7" fillId="0" borderId="32" xfId="0" applyFont="1" applyBorder="1" applyAlignment="1">
      <alignment horizontal="left" vertical="top"/>
    </xf>
    <xf numFmtId="0" fontId="7" fillId="0" borderId="34" xfId="0" applyFont="1" applyBorder="1" applyAlignment="1">
      <alignment horizontal="left" vertical="top"/>
    </xf>
    <xf numFmtId="0" fontId="11" fillId="0" borderId="0" xfId="0" applyFont="1" applyAlignment="1">
      <alignment horizontal="left" vertical="top"/>
    </xf>
    <xf numFmtId="0" fontId="7" fillId="0" borderId="20" xfId="0" applyFont="1" applyBorder="1" applyAlignment="1">
      <alignment horizontal="right" vertical="top"/>
    </xf>
    <xf numFmtId="0" fontId="21" fillId="0" borderId="0" xfId="0" applyFont="1" applyAlignment="1">
      <alignment horizontal="left" vertical="top"/>
    </xf>
    <xf numFmtId="0" fontId="10" fillId="0" borderId="0" xfId="0" applyFont="1" applyAlignment="1">
      <alignment horizontal="left" vertical="top"/>
    </xf>
    <xf numFmtId="0" fontId="15" fillId="0" borderId="50" xfId="0" applyFont="1" applyBorder="1" applyAlignment="1">
      <alignment horizontal="left" vertical="top"/>
    </xf>
    <xf numFmtId="0" fontId="7" fillId="0" borderId="0" xfId="0" applyFont="1" applyAlignment="1">
      <alignment horizontal="right" vertical="top" wrapText="1"/>
    </xf>
    <xf numFmtId="0" fontId="7" fillId="0" borderId="0" xfId="0" applyFont="1" applyAlignment="1">
      <alignment horizontal="left" vertical="top" wrapText="1"/>
    </xf>
    <xf numFmtId="0" fontId="21" fillId="0" borderId="0" xfId="0" applyFont="1" applyAlignment="1">
      <alignment horizontal="left" vertical="top" wrapText="1"/>
    </xf>
    <xf numFmtId="0" fontId="10" fillId="0" borderId="0" xfId="0" applyFont="1" applyAlignment="1">
      <alignment horizontal="left" vertical="top" wrapText="1"/>
    </xf>
    <xf numFmtId="0" fontId="15" fillId="0" borderId="0" xfId="0" applyFont="1" applyAlignment="1">
      <alignment horizontal="left" vertical="top" wrapText="1"/>
    </xf>
    <xf numFmtId="0" fontId="23" fillId="0" borderId="0" xfId="0" applyFont="1" applyAlignment="1">
      <alignment horizontal="left" vertical="top" wrapText="1"/>
    </xf>
    <xf numFmtId="0" fontId="5" fillId="0" borderId="0" xfId="0" applyFont="1" applyAlignment="1">
      <alignment horizontal="left" vertical="top" wrapText="1"/>
    </xf>
    <xf numFmtId="2" fontId="5" fillId="0" borderId="0" xfId="0" applyNumberFormat="1" applyFont="1" applyAlignment="1">
      <alignment horizontal="left" vertical="top"/>
    </xf>
    <xf numFmtId="2" fontId="9" fillId="0" borderId="0" xfId="0" applyNumberFormat="1" applyFont="1" applyAlignment="1">
      <alignment horizontal="left" vertical="top"/>
    </xf>
    <xf numFmtId="0" fontId="9" fillId="0" borderId="0" xfId="0" applyFont="1" applyAlignment="1">
      <alignment horizontal="left" vertical="top" wrapText="1"/>
    </xf>
    <xf numFmtId="164" fontId="15" fillId="0" borderId="0" xfId="0" applyNumberFormat="1" applyFont="1" applyAlignment="1">
      <alignment horizontal="center" vertical="top"/>
    </xf>
    <xf numFmtId="0" fontId="6" fillId="0" borderId="0" xfId="0" applyFont="1" applyAlignment="1">
      <alignment horizontal="left" vertical="top" wrapText="1"/>
    </xf>
    <xf numFmtId="0" fontId="18" fillId="14" borderId="17" xfId="0" applyFont="1" applyFill="1" applyBorder="1" applyAlignment="1">
      <alignment horizontal="right"/>
    </xf>
    <xf numFmtId="0" fontId="15" fillId="15" borderId="17" xfId="0" applyFont="1" applyFill="1" applyBorder="1" applyAlignment="1">
      <alignment horizontal="right"/>
    </xf>
    <xf numFmtId="0" fontId="15" fillId="0" borderId="17" xfId="0" applyFont="1" applyBorder="1" applyAlignment="1">
      <alignment horizontal="right"/>
    </xf>
    <xf numFmtId="0" fontId="15" fillId="15" borderId="16" xfId="0" applyFont="1" applyFill="1" applyBorder="1" applyAlignment="1">
      <alignment horizontal="right"/>
    </xf>
    <xf numFmtId="4" fontId="9" fillId="0" borderId="0" xfId="0" applyNumberFormat="1" applyFont="1" applyAlignment="1">
      <alignment horizontal="right"/>
    </xf>
    <xf numFmtId="0" fontId="2" fillId="11" borderId="0" xfId="0" applyFont="1" applyFill="1" applyAlignment="1">
      <alignment horizontal="left" vertical="top"/>
    </xf>
    <xf numFmtId="0" fontId="2" fillId="11" borderId="0" xfId="0" applyFont="1" applyFill="1" applyAlignment="1">
      <alignment horizontal="left" vertical="top" wrapText="1"/>
    </xf>
    <xf numFmtId="0" fontId="2" fillId="0" borderId="0" xfId="0" applyFont="1" applyAlignment="1">
      <alignment horizontal="right"/>
    </xf>
    <xf numFmtId="0" fontId="2" fillId="11" borderId="0" xfId="0" applyFont="1" applyFill="1" applyAlignment="1">
      <alignment horizontal="right"/>
    </xf>
    <xf numFmtId="0" fontId="17" fillId="11" borderId="0" xfId="0" applyFont="1" applyFill="1" applyAlignment="1">
      <alignment horizontal="right"/>
    </xf>
    <xf numFmtId="0" fontId="15" fillId="11" borderId="0" xfId="0" applyFont="1" applyFill="1" applyAlignment="1">
      <alignment horizontal="right"/>
    </xf>
    <xf numFmtId="0" fontId="5" fillId="11" borderId="0" xfId="0" applyFont="1" applyFill="1" applyAlignment="1">
      <alignment horizontal="left" vertical="top"/>
    </xf>
    <xf numFmtId="0" fontId="24" fillId="0" borderId="0" xfId="0" applyFont="1" applyAlignment="1">
      <alignment horizontal="left" vertical="top"/>
    </xf>
    <xf numFmtId="0" fontId="15" fillId="0" borderId="0" xfId="0" applyFont="1" applyAlignment="1"/>
    <xf numFmtId="0" fontId="27" fillId="0" borderId="0" xfId="0" applyFont="1"/>
    <xf numFmtId="0" fontId="2" fillId="0" borderId="0" xfId="0" applyFont="1" applyBorder="1" applyAlignment="1">
      <alignment horizontal="left" vertical="top"/>
    </xf>
    <xf numFmtId="0" fontId="2" fillId="0" borderId="0" xfId="0" applyFont="1" applyAlignment="1"/>
    <xf numFmtId="0" fontId="12" fillId="0" borderId="0" xfId="0" applyFont="1" applyAlignment="1">
      <alignment horizontal="left" vertical="top" wrapText="1"/>
    </xf>
    <xf numFmtId="0" fontId="12" fillId="0" borderId="25" xfId="0" applyFont="1" applyBorder="1" applyAlignment="1">
      <alignment horizontal="left" vertical="top" wrapText="1"/>
    </xf>
    <xf numFmtId="0" fontId="12" fillId="0" borderId="0" xfId="0" applyFont="1" applyAlignment="1"/>
    <xf numFmtId="0" fontId="12" fillId="0" borderId="25" xfId="0" applyFont="1" applyBorder="1" applyAlignment="1">
      <alignment horizontal="left" vertical="top"/>
    </xf>
    <xf numFmtId="0" fontId="2" fillId="0" borderId="0" xfId="0" applyFont="1" applyAlignment="1">
      <alignment horizontal="justify" vertical="top"/>
    </xf>
    <xf numFmtId="0" fontId="12" fillId="0" borderId="0" xfId="0" applyFont="1"/>
    <xf numFmtId="0" fontId="31" fillId="0" borderId="0" xfId="0" applyFont="1" applyAlignment="1">
      <alignment horizontal="left" vertical="top"/>
    </xf>
    <xf numFmtId="0" fontId="32" fillId="0" borderId="0" xfId="0" applyFont="1" applyAlignment="1">
      <alignment horizontal="center" vertical="top"/>
    </xf>
    <xf numFmtId="0" fontId="27" fillId="0" borderId="0" xfId="0" applyFont="1" applyAlignment="1">
      <alignment horizontal="left" vertical="top"/>
    </xf>
    <xf numFmtId="0" fontId="27" fillId="0" borderId="0" xfId="0" applyFont="1" applyAlignment="1">
      <alignment horizontal="right" vertical="top"/>
    </xf>
    <xf numFmtId="0" fontId="28" fillId="0" borderId="0" xfId="0" applyFont="1" applyAlignment="1">
      <alignment horizontal="left" vertical="top"/>
    </xf>
    <xf numFmtId="0" fontId="30" fillId="0" borderId="0" xfId="0" applyFont="1" applyAlignment="1">
      <alignment horizontal="left" vertical="top"/>
    </xf>
    <xf numFmtId="0" fontId="33" fillId="0" borderId="0" xfId="0" applyFont="1" applyAlignment="1">
      <alignment horizontal="left" vertical="top"/>
    </xf>
    <xf numFmtId="1" fontId="27" fillId="0" borderId="0" xfId="0" applyNumberFormat="1" applyFont="1" applyAlignment="1">
      <alignment horizontal="right" vertical="top"/>
    </xf>
    <xf numFmtId="0" fontId="27" fillId="0" borderId="17" xfId="0" applyFont="1" applyBorder="1" applyAlignment="1">
      <alignment horizontal="left" vertical="top"/>
    </xf>
    <xf numFmtId="1" fontId="27" fillId="0" borderId="0" xfId="0" applyNumberFormat="1" applyFont="1" applyAlignment="1">
      <alignment horizontal="left" vertical="top"/>
    </xf>
    <xf numFmtId="0" fontId="21" fillId="0" borderId="47" xfId="0" applyFont="1" applyBorder="1" applyAlignment="1">
      <alignment horizontal="left" vertical="top"/>
    </xf>
    <xf numFmtId="0" fontId="2" fillId="15" borderId="17" xfId="0" applyFont="1" applyFill="1" applyBorder="1" applyAlignment="1">
      <alignment horizontal="left" vertical="top"/>
    </xf>
    <xf numFmtId="0" fontId="2" fillId="0" borderId="17" xfId="0" applyFont="1" applyBorder="1" applyAlignment="1">
      <alignment horizontal="left" vertical="top"/>
    </xf>
    <xf numFmtId="0" fontId="30" fillId="0" borderId="0" xfId="0" applyFont="1" applyAlignment="1">
      <alignment horizontal="center" vertical="top"/>
    </xf>
    <xf numFmtId="0" fontId="28" fillId="0" borderId="20" xfId="0" applyFont="1" applyBorder="1"/>
    <xf numFmtId="0" fontId="28" fillId="0" borderId="0" xfId="0" applyFont="1"/>
    <xf numFmtId="0" fontId="28" fillId="0" borderId="21" xfId="0" applyFont="1" applyBorder="1"/>
    <xf numFmtId="0" fontId="30" fillId="0" borderId="0" xfId="0" applyFont="1" applyAlignment="1">
      <alignment horizontal="left" vertical="top" wrapText="1"/>
    </xf>
    <xf numFmtId="0" fontId="34" fillId="15" borderId="16" xfId="0" applyFont="1" applyFill="1" applyBorder="1" applyAlignment="1">
      <alignment horizontal="left" vertical="top" wrapText="1"/>
    </xf>
    <xf numFmtId="0" fontId="28" fillId="0" borderId="0" xfId="0" applyFont="1" applyAlignment="1">
      <alignment horizontal="left" vertical="top" wrapText="1"/>
    </xf>
    <xf numFmtId="0" fontId="27" fillId="0" borderId="16" xfId="0" applyFont="1" applyBorder="1" applyAlignment="1">
      <alignment horizontal="right"/>
    </xf>
    <xf numFmtId="0" fontId="27" fillId="15" borderId="17" xfId="0" applyFont="1" applyFill="1" applyBorder="1" applyAlignment="1">
      <alignment horizontal="right"/>
    </xf>
    <xf numFmtId="0" fontId="27" fillId="0" borderId="0" xfId="0" applyFont="1" applyAlignment="1">
      <alignment horizontal="right"/>
    </xf>
    <xf numFmtId="0" fontId="12" fillId="0" borderId="0" xfId="0" applyFont="1" applyAlignment="1">
      <alignment horizontal="center" vertical="top"/>
    </xf>
    <xf numFmtId="0" fontId="23" fillId="0" borderId="0" xfId="0" applyFont="1" applyAlignment="1">
      <alignment horizontal="left" vertical="top" wrapText="1"/>
    </xf>
    <xf numFmtId="0" fontId="5" fillId="0" borderId="0" xfId="0" applyFont="1" applyFill="1" applyBorder="1" applyAlignment="1">
      <alignment horizontal="left" vertical="top"/>
    </xf>
    <xf numFmtId="0" fontId="23" fillId="0" borderId="0" xfId="0" applyFont="1" applyAlignment="1">
      <alignment horizontal="left" vertical="top"/>
    </xf>
    <xf numFmtId="0" fontId="5" fillId="0" borderId="0" xfId="0" applyFont="1" applyBorder="1" applyAlignment="1">
      <alignment horizontal="left" vertical="top"/>
    </xf>
    <xf numFmtId="0" fontId="7" fillId="0" borderId="0" xfId="0" applyFont="1" applyBorder="1" applyAlignment="1">
      <alignment horizontal="left" vertical="top"/>
    </xf>
    <xf numFmtId="165" fontId="7" fillId="0" borderId="0" xfId="0" applyNumberFormat="1" applyFont="1" applyBorder="1" applyAlignment="1">
      <alignment horizontal="right" vertical="top"/>
    </xf>
    <xf numFmtId="0" fontId="13" fillId="14" borderId="17" xfId="0" applyFont="1" applyFill="1" applyBorder="1" applyAlignment="1">
      <alignment horizontal="left" vertical="top"/>
    </xf>
    <xf numFmtId="0" fontId="2" fillId="0" borderId="0" xfId="0" applyFont="1"/>
    <xf numFmtId="1" fontId="2" fillId="0" borderId="0" xfId="0" applyNumberFormat="1" applyFont="1" applyAlignment="1">
      <alignment horizontal="right" vertical="top"/>
    </xf>
    <xf numFmtId="0" fontId="28" fillId="0" borderId="0" xfId="0" applyFont="1" applyBorder="1"/>
    <xf numFmtId="0" fontId="2" fillId="15" borderId="16" xfId="0" applyFont="1" applyFill="1" applyBorder="1" applyAlignment="1">
      <alignment horizontal="left" vertical="top"/>
    </xf>
    <xf numFmtId="0" fontId="37" fillId="0" borderId="0" xfId="1" applyFont="1" applyAlignment="1" applyProtection="1">
      <alignment horizontal="right"/>
    </xf>
    <xf numFmtId="0" fontId="28" fillId="0" borderId="7" xfId="0" quotePrefix="1" applyFont="1" applyBorder="1" applyAlignment="1" applyProtection="1">
      <alignment horizontal="left" vertical="top" wrapText="1"/>
    </xf>
    <xf numFmtId="0" fontId="28" fillId="0" borderId="19" xfId="0" applyFont="1" applyBorder="1" applyAlignment="1" applyProtection="1">
      <alignment horizontal="left" vertical="top" wrapText="1"/>
    </xf>
    <xf numFmtId="0" fontId="28" fillId="0" borderId="8" xfId="0" applyFont="1" applyBorder="1" applyAlignment="1" applyProtection="1">
      <alignment horizontal="left" vertical="top" wrapText="1"/>
    </xf>
    <xf numFmtId="0" fontId="15" fillId="17" borderId="11" xfId="0" applyFont="1" applyFill="1" applyBorder="1" applyAlignment="1">
      <alignment horizontal="right" vertical="top"/>
    </xf>
    <xf numFmtId="0" fontId="15" fillId="17" borderId="18" xfId="0" applyFont="1" applyFill="1" applyBorder="1" applyAlignment="1">
      <alignment horizontal="left" vertical="top"/>
    </xf>
    <xf numFmtId="0" fontId="15" fillId="6" borderId="18" xfId="0" applyFont="1" applyFill="1" applyBorder="1" applyAlignment="1">
      <alignment horizontal="right" vertical="top"/>
    </xf>
    <xf numFmtId="0" fontId="15" fillId="7" borderId="18" xfId="0" applyFont="1" applyFill="1" applyBorder="1" applyAlignment="1">
      <alignment horizontal="right" vertical="top"/>
    </xf>
    <xf numFmtId="0" fontId="15" fillId="8" borderId="18" xfId="0" applyFont="1" applyFill="1" applyBorder="1" applyAlignment="1">
      <alignment horizontal="right" vertical="top"/>
    </xf>
    <xf numFmtId="0" fontId="15" fillId="0" borderId="54" xfId="0" applyFont="1" applyBorder="1" applyAlignment="1">
      <alignment horizontal="left" vertical="top"/>
    </xf>
    <xf numFmtId="0" fontId="15" fillId="17" borderId="18" xfId="0" applyFont="1" applyFill="1" applyBorder="1" applyAlignment="1">
      <alignment horizontal="right" vertical="top"/>
    </xf>
    <xf numFmtId="9" fontId="2" fillId="0" borderId="0" xfId="0" applyNumberFormat="1" applyFont="1" applyAlignment="1">
      <alignment horizontal="left" vertical="top"/>
    </xf>
    <xf numFmtId="0" fontId="15" fillId="0" borderId="0" xfId="0" applyFont="1" applyFill="1" applyAlignment="1">
      <alignment horizontal="right" vertical="top"/>
    </xf>
    <xf numFmtId="0" fontId="15" fillId="4" borderId="0" xfId="0" applyFont="1" applyFill="1" applyAlignment="1">
      <alignment horizontal="left" vertical="top"/>
    </xf>
    <xf numFmtId="167" fontId="15" fillId="4" borderId="0" xfId="0" applyNumberFormat="1" applyFont="1" applyFill="1" applyAlignment="1">
      <alignment horizontal="right" vertical="top"/>
    </xf>
    <xf numFmtId="167" fontId="15" fillId="4" borderId="0" xfId="0" applyNumberFormat="1" applyFont="1" applyFill="1" applyAlignment="1">
      <alignment vertical="top"/>
    </xf>
    <xf numFmtId="0" fontId="2" fillId="23" borderId="0" xfId="0" applyFont="1" applyFill="1" applyAlignment="1">
      <alignment horizontal="right" vertical="top"/>
    </xf>
    <xf numFmtId="0" fontId="27" fillId="0" borderId="0" xfId="0" applyFont="1" applyBorder="1" applyAlignment="1">
      <alignment horizontal="left" vertical="top"/>
    </xf>
    <xf numFmtId="0" fontId="15" fillId="8" borderId="0" xfId="0" applyFont="1" applyFill="1" applyAlignment="1">
      <alignment horizontal="right" vertical="top"/>
    </xf>
    <xf numFmtId="0" fontId="15" fillId="8" borderId="0" xfId="0" applyFont="1" applyFill="1"/>
    <xf numFmtId="0" fontId="38" fillId="0" borderId="0" xfId="0" applyFont="1" applyAlignment="1">
      <alignment horizontal="left" vertical="top"/>
    </xf>
    <xf numFmtId="0" fontId="15" fillId="0" borderId="0" xfId="0" applyFont="1" applyFill="1" applyAlignment="1">
      <alignment horizontal="left" vertical="top"/>
    </xf>
    <xf numFmtId="0" fontId="5" fillId="0" borderId="0" xfId="0" applyFont="1" applyFill="1" applyAlignment="1">
      <alignment horizontal="left" vertical="top"/>
    </xf>
    <xf numFmtId="0" fontId="2" fillId="0" borderId="0" xfId="0" applyFont="1" applyFill="1" applyAlignment="1">
      <alignment horizontal="left" vertical="top"/>
    </xf>
    <xf numFmtId="2" fontId="15" fillId="12" borderId="0" xfId="2" applyNumberFormat="1" applyFont="1" applyFill="1" applyAlignment="1">
      <alignment horizontal="right" vertical="top"/>
    </xf>
    <xf numFmtId="2" fontId="15" fillId="12" borderId="21" xfId="2" applyNumberFormat="1" applyFont="1" applyFill="1" applyBorder="1" applyAlignment="1">
      <alignment horizontal="right" vertical="top"/>
    </xf>
    <xf numFmtId="2" fontId="15" fillId="18" borderId="0" xfId="0" applyNumberFormat="1" applyFont="1" applyFill="1" applyAlignment="1">
      <alignment horizontal="right" vertical="top"/>
    </xf>
    <xf numFmtId="0" fontId="15" fillId="5" borderId="0" xfId="0" applyFont="1" applyFill="1" applyAlignment="1">
      <alignment horizontal="left" vertical="top"/>
    </xf>
    <xf numFmtId="0" fontId="15" fillId="7" borderId="0" xfId="0" applyFont="1" applyFill="1" applyAlignment="1">
      <alignment horizontal="left" vertical="top"/>
    </xf>
    <xf numFmtId="0" fontId="15" fillId="7" borderId="0" xfId="0" applyFont="1" applyFill="1" applyAlignment="1">
      <alignment horizontal="right" vertical="top"/>
    </xf>
    <xf numFmtId="2" fontId="15" fillId="7" borderId="0" xfId="2" applyNumberFormat="1" applyFont="1" applyFill="1" applyAlignment="1">
      <alignment horizontal="right" vertical="top"/>
    </xf>
    <xf numFmtId="2" fontId="15" fillId="7" borderId="0" xfId="0" applyNumberFormat="1" applyFont="1" applyFill="1" applyAlignment="1">
      <alignment horizontal="right" vertical="top"/>
    </xf>
    <xf numFmtId="0" fontId="12" fillId="0" borderId="0" xfId="0" applyFont="1" applyAlignment="1">
      <alignment horizontal="right"/>
    </xf>
    <xf numFmtId="0" fontId="2" fillId="0" borderId="0" xfId="0" applyFont="1" applyAlignment="1">
      <alignment horizontal="left" wrapText="1"/>
    </xf>
    <xf numFmtId="0" fontId="38" fillId="0" borderId="0" xfId="0" applyFont="1" applyAlignment="1">
      <alignment horizontal="center" vertical="top"/>
    </xf>
    <xf numFmtId="0" fontId="40" fillId="0" borderId="0" xfId="0" applyFont="1" applyAlignment="1">
      <alignment horizontal="left" vertical="top"/>
    </xf>
    <xf numFmtId="0" fontId="15" fillId="3" borderId="0" xfId="0" applyFont="1" applyFill="1" applyAlignment="1">
      <alignment horizontal="left" vertical="top"/>
    </xf>
    <xf numFmtId="0" fontId="12" fillId="0" borderId="0" xfId="0" applyFont="1" applyAlignment="1">
      <alignment horizontal="right"/>
    </xf>
    <xf numFmtId="0" fontId="17" fillId="0" borderId="0" xfId="0" applyFont="1" applyAlignment="1">
      <alignment horizontal="left" vertical="top" wrapText="1"/>
    </xf>
    <xf numFmtId="0" fontId="38" fillId="0" borderId="0" xfId="0" applyFont="1" applyFill="1" applyAlignment="1">
      <alignment horizontal="right" vertical="top"/>
    </xf>
    <xf numFmtId="0" fontId="38" fillId="0" borderId="0" xfId="0" applyFont="1" applyFill="1" applyAlignment="1">
      <alignment horizontal="left" vertical="top"/>
    </xf>
    <xf numFmtId="0" fontId="41" fillId="0" borderId="0" xfId="0" applyFont="1" applyFill="1" applyAlignment="1">
      <alignment horizontal="right"/>
    </xf>
    <xf numFmtId="0" fontId="41" fillId="0" borderId="0" xfId="0" applyFont="1" applyFill="1" applyAlignment="1">
      <alignment horizontal="right" vertical="top"/>
    </xf>
    <xf numFmtId="0" fontId="15" fillId="0" borderId="0" xfId="0" applyFont="1" applyBorder="1" applyAlignment="1">
      <alignment horizontal="left" vertical="top"/>
    </xf>
    <xf numFmtId="1" fontId="38" fillId="0" borderId="0" xfId="0" applyNumberFormat="1" applyFont="1" applyFill="1" applyBorder="1" applyAlignment="1" applyProtection="1">
      <alignment horizontal="right" vertical="top"/>
    </xf>
    <xf numFmtId="0" fontId="41" fillId="0" borderId="0" xfId="0" applyFont="1" applyFill="1" applyBorder="1" applyAlignment="1">
      <alignment horizontal="right" vertical="top"/>
    </xf>
    <xf numFmtId="0" fontId="15" fillId="10" borderId="0" xfId="0" applyFont="1" applyFill="1" applyAlignment="1">
      <alignment horizontal="right"/>
    </xf>
    <xf numFmtId="0" fontId="15" fillId="0" borderId="0" xfId="0" applyFont="1" applyFill="1"/>
    <xf numFmtId="0" fontId="15" fillId="24" borderId="0" xfId="0" applyFont="1" applyFill="1" applyAlignment="1">
      <alignment horizontal="left" vertical="top"/>
    </xf>
    <xf numFmtId="0" fontId="15" fillId="6" borderId="0" xfId="0" applyFont="1" applyFill="1" applyAlignment="1">
      <alignment horizontal="left" vertical="top"/>
    </xf>
    <xf numFmtId="0" fontId="15" fillId="8" borderId="0" xfId="0" applyFont="1" applyFill="1" applyAlignment="1">
      <alignment horizontal="left" vertical="top"/>
    </xf>
    <xf numFmtId="0" fontId="15" fillId="11" borderId="0" xfId="0" applyFont="1" applyFill="1" applyAlignment="1">
      <alignment horizontal="left" vertical="top"/>
    </xf>
    <xf numFmtId="0" fontId="38" fillId="0" borderId="0" xfId="0" applyFont="1" applyFill="1"/>
    <xf numFmtId="0" fontId="15" fillId="0" borderId="0" xfId="0" applyFont="1" applyFill="1" applyBorder="1" applyAlignment="1">
      <alignment horizontal="right" vertical="top"/>
    </xf>
    <xf numFmtId="0" fontId="15" fillId="23" borderId="2" xfId="0" applyFont="1" applyFill="1" applyBorder="1" applyAlignment="1">
      <alignment horizontal="right" vertical="top"/>
    </xf>
    <xf numFmtId="1" fontId="2" fillId="0" borderId="0" xfId="0" applyNumberFormat="1" applyFont="1" applyAlignment="1"/>
    <xf numFmtId="1" fontId="2" fillId="0" borderId="0" xfId="0" applyNumberFormat="1" applyFont="1" applyAlignment="1">
      <alignment horizontal="right"/>
    </xf>
    <xf numFmtId="0" fontId="2" fillId="0" borderId="0" xfId="0" applyNumberFormat="1" applyFont="1" applyAlignment="1">
      <alignment horizontal="right"/>
    </xf>
    <xf numFmtId="0" fontId="12" fillId="0" borderId="0" xfId="0" applyFont="1" applyAlignment="1">
      <alignment horizontal="right"/>
    </xf>
    <xf numFmtId="0" fontId="17" fillId="0" borderId="0" xfId="0" applyFont="1" applyAlignment="1">
      <alignment horizontal="left" vertical="top" wrapText="1"/>
    </xf>
    <xf numFmtId="0" fontId="12" fillId="0" borderId="0" xfId="0" applyFont="1" applyAlignment="1">
      <alignment horizontal="right" vertical="top" wrapText="1"/>
    </xf>
    <xf numFmtId="0" fontId="17" fillId="0" borderId="20" xfId="0" applyFont="1" applyBorder="1" applyAlignment="1">
      <alignment horizontal="left" vertical="top" wrapText="1"/>
    </xf>
    <xf numFmtId="0" fontId="39" fillId="0" borderId="0" xfId="0" applyFont="1" applyAlignment="1">
      <alignment horizontal="right"/>
    </xf>
    <xf numFmtId="0" fontId="2" fillId="17" borderId="0" xfId="0" applyFont="1" applyFill="1" applyAlignment="1">
      <alignment horizontal="left" vertical="top"/>
    </xf>
    <xf numFmtId="2" fontId="15" fillId="0" borderId="0" xfId="0" applyNumberFormat="1" applyFont="1" applyAlignment="1">
      <alignment horizontal="left" vertical="top"/>
    </xf>
    <xf numFmtId="168" fontId="15" fillId="0" borderId="0" xfId="0" applyNumberFormat="1" applyFont="1" applyAlignment="1">
      <alignment horizontal="right" vertical="top"/>
    </xf>
    <xf numFmtId="0" fontId="42" fillId="0" borderId="0" xfId="0" applyFont="1" applyAlignment="1">
      <alignment horizontal="left" vertical="top"/>
    </xf>
    <xf numFmtId="165" fontId="15" fillId="0" borderId="0" xfId="0" applyNumberFormat="1" applyFont="1" applyAlignment="1">
      <alignment horizontal="right"/>
    </xf>
    <xf numFmtId="0" fontId="2" fillId="0" borderId="0" xfId="0" applyFont="1" applyAlignment="1" applyProtection="1">
      <alignment horizontal="left" vertical="top"/>
    </xf>
    <xf numFmtId="0" fontId="15" fillId="0" borderId="0" xfId="0" applyFont="1" applyAlignment="1" applyProtection="1">
      <alignment horizontal="left" vertical="top"/>
    </xf>
    <xf numFmtId="0" fontId="5" fillId="0" borderId="0" xfId="0" applyFont="1" applyBorder="1" applyAlignment="1" applyProtection="1">
      <alignment horizontal="right" vertical="top"/>
    </xf>
    <xf numFmtId="0" fontId="15" fillId="9" borderId="0" xfId="0" applyFont="1" applyFill="1" applyAlignment="1">
      <alignment horizontal="left" vertical="top"/>
    </xf>
    <xf numFmtId="0" fontId="15" fillId="9" borderId="0" xfId="0" applyFont="1" applyFill="1" applyAlignment="1">
      <alignment horizontal="right" vertical="top"/>
    </xf>
    <xf numFmtId="0" fontId="0" fillId="0" borderId="0" xfId="0" applyBorder="1"/>
    <xf numFmtId="0" fontId="43" fillId="0" borderId="0" xfId="0" applyFont="1" applyFill="1" applyBorder="1"/>
    <xf numFmtId="0" fontId="0" fillId="0" borderId="0" xfId="0" applyFill="1" applyBorder="1" applyAlignment="1">
      <alignment horizontal="left"/>
    </xf>
    <xf numFmtId="0" fontId="45" fillId="0" borderId="0" xfId="0" applyFont="1" applyFill="1" applyBorder="1"/>
    <xf numFmtId="0" fontId="45" fillId="0" borderId="0" xfId="0" applyFont="1" applyFill="1" applyBorder="1" applyAlignment="1">
      <alignment horizontal="centerContinuous"/>
    </xf>
    <xf numFmtId="0" fontId="46" fillId="0" borderId="0" xfId="0" applyFont="1" applyFill="1" applyBorder="1" applyAlignment="1">
      <alignment horizontal="centerContinuous"/>
    </xf>
    <xf numFmtId="0" fontId="0" fillId="0" borderId="0" xfId="0" applyFill="1" applyBorder="1" applyAlignment="1">
      <alignment horizontal="right"/>
    </xf>
    <xf numFmtId="0" fontId="46" fillId="0" borderId="0" xfId="0" applyNumberFormat="1" applyFont="1" applyFill="1" applyBorder="1" applyAlignment="1">
      <alignment horizontal="right"/>
    </xf>
    <xf numFmtId="0" fontId="0" fillId="0" borderId="0" xfId="0" applyFill="1" applyBorder="1"/>
    <xf numFmtId="167" fontId="0" fillId="0" borderId="0" xfId="0" applyNumberFormat="1" applyFill="1" applyBorder="1"/>
    <xf numFmtId="0" fontId="44" fillId="0" borderId="0" xfId="0" applyFont="1" applyFill="1" applyBorder="1"/>
    <xf numFmtId="0" fontId="43" fillId="0" borderId="0" xfId="0" applyFont="1" applyFill="1" applyBorder="1" applyAlignment="1">
      <alignment horizontal="centerContinuous"/>
    </xf>
    <xf numFmtId="0" fontId="0" fillId="0" borderId="0" xfId="0" applyFill="1" applyBorder="1" applyAlignment="1">
      <alignment horizontal="centerContinuous"/>
    </xf>
    <xf numFmtId="0" fontId="0" fillId="0" borderId="0" xfId="0" applyFont="1" applyFill="1" applyBorder="1" applyAlignment="1">
      <alignment horizontal="right"/>
    </xf>
    <xf numFmtId="0" fontId="43" fillId="0" borderId="0" xfId="0" applyFont="1" applyFill="1" applyBorder="1" applyAlignment="1">
      <alignment horizontal="right"/>
    </xf>
    <xf numFmtId="0" fontId="0" fillId="0" borderId="0" xfId="0" applyFill="1" applyBorder="1" applyAlignment="1"/>
    <xf numFmtId="0" fontId="15" fillId="9" borderId="0" xfId="0" applyFont="1" applyFill="1" applyAlignment="1">
      <alignment horizontal="left"/>
    </xf>
    <xf numFmtId="0" fontId="5" fillId="0" borderId="6" xfId="0" applyFont="1" applyBorder="1" applyAlignment="1" applyProtection="1">
      <alignment horizontal="right" vertical="top"/>
      <protection locked="0"/>
    </xf>
    <xf numFmtId="0" fontId="17" fillId="0" borderId="0" xfId="0" applyFont="1" applyAlignment="1">
      <alignment horizontal="left" vertical="top" wrapText="1"/>
    </xf>
    <xf numFmtId="0" fontId="12" fillId="0" borderId="0" xfId="0" applyFont="1" applyAlignment="1">
      <alignment horizontal="right"/>
    </xf>
    <xf numFmtId="1" fontId="5" fillId="0" borderId="13" xfId="0" applyNumberFormat="1" applyFont="1" applyBorder="1" applyAlignment="1" applyProtection="1">
      <alignment horizontal="right" vertical="top"/>
      <protection locked="0"/>
    </xf>
    <xf numFmtId="1" fontId="5" fillId="0" borderId="53" xfId="0" applyNumberFormat="1" applyFont="1" applyBorder="1" applyAlignment="1">
      <alignment horizontal="right" vertical="top"/>
    </xf>
    <xf numFmtId="0" fontId="5" fillId="0" borderId="53" xfId="0" applyFont="1" applyBorder="1" applyAlignment="1" applyProtection="1">
      <alignment horizontal="right" vertical="top"/>
      <protection locked="0"/>
    </xf>
    <xf numFmtId="1" fontId="5" fillId="0" borderId="53" xfId="0" applyNumberFormat="1" applyFont="1" applyBorder="1" applyAlignment="1" applyProtection="1">
      <alignment horizontal="right" vertical="top"/>
      <protection locked="0"/>
    </xf>
    <xf numFmtId="165" fontId="5" fillId="0" borderId="13" xfId="2" applyNumberFormat="1" applyFont="1" applyBorder="1" applyAlignment="1" applyProtection="1">
      <alignment horizontal="right" vertical="top"/>
      <protection locked="0"/>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165" fontId="5" fillId="0" borderId="6" xfId="2" applyNumberFormat="1" applyFont="1" applyBorder="1" applyAlignment="1" applyProtection="1">
      <alignment horizontal="right" vertical="top"/>
    </xf>
    <xf numFmtId="165" fontId="5" fillId="0" borderId="6" xfId="2" applyNumberFormat="1" applyFont="1" applyBorder="1" applyAlignment="1" applyProtection="1">
      <alignment horizontal="right" vertical="top"/>
      <protection locked="0"/>
    </xf>
    <xf numFmtId="165" fontId="2" fillId="0" borderId="0" xfId="0" applyNumberFormat="1" applyFont="1" applyAlignment="1" applyProtection="1">
      <alignment horizontal="right" vertical="top"/>
      <protection locked="0"/>
    </xf>
    <xf numFmtId="0" fontId="5" fillId="0" borderId="53" xfId="0" applyFont="1" applyBorder="1" applyAlignment="1" applyProtection="1">
      <alignment horizontal="right" vertical="top"/>
    </xf>
    <xf numFmtId="0" fontId="5" fillId="0" borderId="6" xfId="0" applyFont="1" applyBorder="1" applyAlignment="1" applyProtection="1">
      <alignment horizontal="right" vertical="top"/>
    </xf>
    <xf numFmtId="165" fontId="5" fillId="0" borderId="13" xfId="2" applyNumberFormat="1" applyFont="1" applyBorder="1" applyAlignment="1" applyProtection="1">
      <alignment horizontal="right" vertical="top"/>
    </xf>
    <xf numFmtId="0" fontId="4" fillId="0" borderId="0" xfId="0" applyFont="1" applyAlignment="1">
      <alignment horizontal="center" vertical="top"/>
    </xf>
    <xf numFmtId="0" fontId="5" fillId="0" borderId="0" xfId="0" applyFont="1" applyAlignment="1">
      <alignment horizontal="justify" vertical="top" wrapText="1"/>
    </xf>
    <xf numFmtId="0" fontId="5" fillId="0" borderId="6" xfId="0" applyFont="1" applyBorder="1" applyAlignment="1" applyProtection="1">
      <alignment horizontal="left"/>
      <protection locked="0"/>
    </xf>
    <xf numFmtId="164" fontId="5" fillId="0" borderId="6" xfId="0" applyNumberFormat="1" applyFont="1" applyBorder="1" applyAlignment="1" applyProtection="1">
      <alignment horizontal="center"/>
      <protection locked="0"/>
    </xf>
    <xf numFmtId="0" fontId="5" fillId="0" borderId="13" xfId="0" applyFont="1" applyBorder="1" applyAlignment="1" applyProtection="1">
      <alignment horizontal="left"/>
      <protection locked="0"/>
    </xf>
    <xf numFmtId="0" fontId="5" fillId="0" borderId="13" xfId="0" applyFont="1" applyBorder="1" applyAlignment="1" applyProtection="1">
      <alignment horizontal="right" vertical="top"/>
      <protection locked="0"/>
    </xf>
    <xf numFmtId="0" fontId="39" fillId="0" borderId="0" xfId="0" applyFont="1" applyAlignment="1">
      <alignment horizontal="left" vertical="top" wrapText="1"/>
    </xf>
    <xf numFmtId="1" fontId="5" fillId="0" borderId="14" xfId="0" applyNumberFormat="1" applyFont="1" applyBorder="1" applyAlignment="1" applyProtection="1">
      <alignment horizontal="right" vertical="top"/>
      <protection locked="0"/>
    </xf>
    <xf numFmtId="0" fontId="12" fillId="0" borderId="0" xfId="0" applyFont="1" applyAlignment="1">
      <alignment horizontal="right" vertical="top" wrapText="1"/>
    </xf>
    <xf numFmtId="0" fontId="7" fillId="2" borderId="7" xfId="0" applyFont="1" applyFill="1" applyBorder="1" applyAlignment="1">
      <alignment horizontal="center" vertical="top"/>
    </xf>
    <xf numFmtId="0" fontId="7" fillId="2" borderId="19" xfId="0" applyFont="1" applyFill="1" applyBorder="1" applyAlignment="1">
      <alignment horizontal="center" vertical="top"/>
    </xf>
    <xf numFmtId="0" fontId="7" fillId="2" borderId="8" xfId="0" applyFont="1" applyFill="1" applyBorder="1" applyAlignment="1">
      <alignment horizontal="center" vertical="top"/>
    </xf>
    <xf numFmtId="0" fontId="7" fillId="11" borderId="3" xfId="0" applyFont="1" applyFill="1" applyBorder="1" applyAlignment="1">
      <alignment horizontal="center" vertical="top"/>
    </xf>
    <xf numFmtId="0" fontId="7" fillId="11" borderId="4" xfId="0" applyFont="1" applyFill="1" applyBorder="1" applyAlignment="1">
      <alignment horizontal="center" vertical="top"/>
    </xf>
    <xf numFmtId="0" fontId="7" fillId="11" borderId="5" xfId="0" applyFont="1" applyFill="1" applyBorder="1" applyAlignment="1">
      <alignment horizontal="center" vertical="top"/>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12" fillId="0" borderId="0" xfId="0" applyFont="1" applyBorder="1" applyAlignment="1">
      <alignment horizontal="right" vertical="top"/>
    </xf>
    <xf numFmtId="0" fontId="12" fillId="0" borderId="24" xfId="0" applyFont="1" applyBorder="1" applyAlignment="1">
      <alignment horizontal="right" vertical="top"/>
    </xf>
    <xf numFmtId="0" fontId="12" fillId="0" borderId="2"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5" fillId="0" borderId="19" xfId="0" applyFont="1" applyBorder="1" applyAlignment="1">
      <alignment horizontal="left" vertical="top" wrapText="1"/>
    </xf>
    <xf numFmtId="0" fontId="5" fillId="0" borderId="0" xfId="0" applyFont="1" applyAlignment="1">
      <alignment horizontal="left" vertical="top" wrapText="1"/>
    </xf>
    <xf numFmtId="165" fontId="10" fillId="0" borderId="32" xfId="0" applyNumberFormat="1" applyFont="1" applyBorder="1" applyAlignment="1">
      <alignment horizontal="right" vertical="top"/>
    </xf>
    <xf numFmtId="165" fontId="10" fillId="0" borderId="33" xfId="0" applyNumberFormat="1" applyFont="1" applyBorder="1" applyAlignment="1">
      <alignment horizontal="right" vertical="top"/>
    </xf>
    <xf numFmtId="165" fontId="10" fillId="0" borderId="0" xfId="0" applyNumberFormat="1" applyFont="1" applyAlignment="1">
      <alignment horizontal="right" vertical="top"/>
    </xf>
    <xf numFmtId="165" fontId="10" fillId="0" borderId="25" xfId="0" applyNumberFormat="1" applyFont="1" applyBorder="1" applyAlignment="1">
      <alignment horizontal="right" vertical="top"/>
    </xf>
    <xf numFmtId="0" fontId="7" fillId="2" borderId="3" xfId="0" applyFont="1" applyFill="1" applyBorder="1" applyAlignment="1">
      <alignment horizontal="center" vertical="top"/>
    </xf>
    <xf numFmtId="0" fontId="7" fillId="2" borderId="4" xfId="0" applyFont="1" applyFill="1" applyBorder="1" applyAlignment="1">
      <alignment horizontal="center" vertical="top"/>
    </xf>
    <xf numFmtId="0" fontId="7" fillId="2" borderId="5" xfId="0" applyFont="1" applyFill="1" applyBorder="1" applyAlignment="1">
      <alignment horizontal="center" vertical="top"/>
    </xf>
    <xf numFmtId="165" fontId="5" fillId="0" borderId="32" xfId="0" applyNumberFormat="1" applyFont="1" applyBorder="1" applyAlignment="1">
      <alignment horizontal="right" vertical="top"/>
    </xf>
    <xf numFmtId="165" fontId="5" fillId="0" borderId="33" xfId="0" applyNumberFormat="1" applyFont="1" applyBorder="1" applyAlignment="1">
      <alignment horizontal="right" vertical="top"/>
    </xf>
    <xf numFmtId="1" fontId="12" fillId="0" borderId="28" xfId="0" applyNumberFormat="1" applyFont="1" applyBorder="1" applyAlignment="1">
      <alignment horizontal="right" vertical="top"/>
    </xf>
    <xf numFmtId="1" fontId="12" fillId="0" borderId="35" xfId="0" applyNumberFormat="1" applyFont="1" applyBorder="1" applyAlignment="1">
      <alignment horizontal="right" vertical="top"/>
    </xf>
    <xf numFmtId="1" fontId="12" fillId="0" borderId="26" xfId="0" applyNumberFormat="1" applyFont="1" applyBorder="1" applyAlignment="1">
      <alignment horizontal="right" vertical="top"/>
    </xf>
    <xf numFmtId="165" fontId="7" fillId="0" borderId="6" xfId="0" applyNumberFormat="1" applyFont="1" applyBorder="1" applyAlignment="1">
      <alignment horizontal="right" vertical="top"/>
    </xf>
    <xf numFmtId="0" fontId="9" fillId="0" borderId="30"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12" fillId="0" borderId="0" xfId="0" applyFont="1" applyAlignment="1">
      <alignment horizontal="left" vertical="top" wrapText="1"/>
    </xf>
    <xf numFmtId="0" fontId="12" fillId="0" borderId="25" xfId="0" applyFont="1" applyBorder="1" applyAlignment="1">
      <alignment horizontal="left" vertical="top" wrapText="1"/>
    </xf>
    <xf numFmtId="0" fontId="12" fillId="0" borderId="28" xfId="0" applyFont="1" applyBorder="1" applyAlignment="1">
      <alignment horizontal="left" vertical="top" wrapText="1"/>
    </xf>
    <xf numFmtId="0" fontId="12" fillId="0" borderId="35" xfId="0" applyFont="1" applyBorder="1" applyAlignment="1">
      <alignment horizontal="left" vertical="top" wrapText="1"/>
    </xf>
    <xf numFmtId="0" fontId="12" fillId="0" borderId="26" xfId="0" applyFont="1" applyBorder="1" applyAlignment="1">
      <alignment horizontal="left" vertical="top" wrapText="1"/>
    </xf>
    <xf numFmtId="3" fontId="9" fillId="0" borderId="29" xfId="0" applyNumberFormat="1" applyFont="1" applyBorder="1" applyAlignment="1" applyProtection="1">
      <alignment horizontal="left" vertical="top" wrapText="1"/>
      <protection locked="0"/>
    </xf>
    <xf numFmtId="3" fontId="9" fillId="0" borderId="30" xfId="0" applyNumberFormat="1" applyFont="1" applyBorder="1" applyAlignment="1" applyProtection="1">
      <alignment horizontal="left" vertical="top" wrapText="1"/>
      <protection locked="0"/>
    </xf>
    <xf numFmtId="3" fontId="9" fillId="0" borderId="31" xfId="0" applyNumberFormat="1" applyFont="1" applyBorder="1" applyAlignment="1" applyProtection="1">
      <alignment horizontal="left" vertical="top" wrapText="1"/>
      <protection locked="0"/>
    </xf>
    <xf numFmtId="0" fontId="9" fillId="0" borderId="28" xfId="0" applyFont="1" applyBorder="1" applyAlignment="1">
      <alignment horizontal="left" vertical="top" wrapText="1"/>
    </xf>
    <xf numFmtId="0" fontId="9" fillId="0" borderId="31" xfId="0" applyFont="1" applyBorder="1" applyAlignment="1">
      <alignment horizontal="left" vertical="top" wrapText="1"/>
    </xf>
    <xf numFmtId="0" fontId="9" fillId="0" borderId="34"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5" fillId="0" borderId="9"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36" fillId="0" borderId="0" xfId="1" applyFont="1" applyAlignment="1" applyProtection="1">
      <alignment horizontal="right"/>
      <protection locked="0"/>
    </xf>
    <xf numFmtId="0" fontId="7" fillId="0" borderId="0" xfId="0" applyFont="1" applyAlignment="1">
      <alignment horizontal="left" vertical="top"/>
    </xf>
    <xf numFmtId="165" fontId="5" fillId="0" borderId="0" xfId="0" applyNumberFormat="1" applyFont="1" applyAlignment="1">
      <alignment horizontal="right" vertical="top"/>
    </xf>
    <xf numFmtId="165" fontId="5" fillId="0" borderId="25" xfId="0" applyNumberFormat="1" applyFont="1" applyBorder="1" applyAlignment="1">
      <alignment horizontal="right" vertical="top"/>
    </xf>
    <xf numFmtId="0" fontId="12" fillId="0" borderId="28" xfId="0" applyFont="1" applyBorder="1" applyAlignment="1">
      <alignment horizontal="right" vertical="top"/>
    </xf>
    <xf numFmtId="0" fontId="12" fillId="0" borderId="35" xfId="0" applyFont="1" applyBorder="1" applyAlignment="1">
      <alignment horizontal="right" vertical="top"/>
    </xf>
    <xf numFmtId="0" fontId="12" fillId="0" borderId="26" xfId="0" applyFont="1" applyBorder="1" applyAlignment="1">
      <alignment horizontal="right"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3" fontId="9" fillId="0" borderId="36" xfId="0" applyNumberFormat="1" applyFont="1" applyBorder="1" applyAlignment="1" applyProtection="1">
      <alignment horizontal="left" vertical="top" wrapText="1"/>
      <protection locked="0"/>
    </xf>
    <xf numFmtId="3" fontId="9" fillId="0" borderId="34" xfId="0" applyNumberFormat="1" applyFont="1" applyBorder="1" applyAlignment="1" applyProtection="1">
      <alignment horizontal="left" vertical="top" wrapText="1"/>
      <protection locked="0"/>
    </xf>
    <xf numFmtId="0" fontId="12" fillId="0" borderId="38" xfId="0" applyFont="1" applyBorder="1" applyAlignment="1" applyProtection="1">
      <alignment horizontal="left" vertical="top"/>
      <protection locked="0"/>
    </xf>
    <xf numFmtId="165" fontId="5" fillId="0" borderId="55" xfId="0" applyNumberFormat="1" applyFont="1" applyBorder="1" applyAlignment="1">
      <alignment horizontal="right"/>
    </xf>
    <xf numFmtId="165" fontId="5" fillId="0" borderId="49" xfId="0" applyNumberFormat="1" applyFont="1" applyBorder="1" applyAlignment="1">
      <alignment horizontal="right"/>
    </xf>
    <xf numFmtId="1" fontId="5" fillId="18" borderId="49" xfId="0" applyNumberFormat="1" applyFont="1" applyFill="1" applyBorder="1" applyAlignment="1" applyProtection="1">
      <alignment horizontal="center"/>
      <protection locked="0"/>
    </xf>
    <xf numFmtId="0" fontId="5" fillId="18" borderId="49" xfId="0" applyFont="1" applyFill="1" applyBorder="1" applyAlignment="1" applyProtection="1">
      <alignment horizontal="center"/>
      <protection locked="0"/>
    </xf>
    <xf numFmtId="0" fontId="23" fillId="0" borderId="0" xfId="0" applyFont="1" applyAlignment="1">
      <alignment horizontal="left" vertical="top" wrapText="1"/>
    </xf>
    <xf numFmtId="165" fontId="5" fillId="18" borderId="49" xfId="0" applyNumberFormat="1" applyFont="1" applyFill="1" applyBorder="1" applyAlignment="1" applyProtection="1">
      <alignment horizontal="right"/>
      <protection locked="0"/>
    </xf>
    <xf numFmtId="0" fontId="7" fillId="2" borderId="0" xfId="0" applyFont="1" applyFill="1" applyBorder="1" applyAlignment="1">
      <alignment horizontal="center" vertical="top"/>
    </xf>
    <xf numFmtId="0" fontId="20" fillId="0" borderId="0" xfId="0" applyFont="1" applyAlignment="1">
      <alignment horizontal="left" vertical="top"/>
    </xf>
    <xf numFmtId="165" fontId="7" fillId="18" borderId="6" xfId="0" applyNumberFormat="1" applyFont="1" applyFill="1" applyBorder="1" applyAlignment="1" applyProtection="1">
      <alignment horizontal="right"/>
      <protection locked="0"/>
    </xf>
    <xf numFmtId="0" fontId="5" fillId="0" borderId="6" xfId="0" applyFont="1" applyBorder="1" applyAlignment="1">
      <alignment horizontal="left"/>
    </xf>
    <xf numFmtId="164" fontId="5" fillId="22" borderId="6" xfId="0" applyNumberFormat="1" applyFont="1" applyFill="1" applyBorder="1" applyAlignment="1" applyProtection="1">
      <alignment horizontal="center"/>
      <protection locked="0"/>
    </xf>
    <xf numFmtId="0" fontId="5" fillId="0" borderId="13" xfId="0" applyFont="1" applyBorder="1" applyAlignment="1">
      <alignment horizontal="left"/>
    </xf>
    <xf numFmtId="0" fontId="5" fillId="0" borderId="14" xfId="0" applyFont="1" applyBorder="1" applyAlignment="1">
      <alignment horizontal="left"/>
    </xf>
    <xf numFmtId="165" fontId="7" fillId="18" borderId="48" xfId="0" applyNumberFormat="1" applyFont="1" applyFill="1" applyBorder="1" applyAlignment="1" applyProtection="1">
      <alignment horizontal="right"/>
      <protection locked="0"/>
    </xf>
    <xf numFmtId="165" fontId="7" fillId="0" borderId="6" xfId="0" applyNumberFormat="1" applyFont="1" applyBorder="1" applyAlignment="1">
      <alignment horizontal="right"/>
    </xf>
    <xf numFmtId="165" fontId="7" fillId="0" borderId="48" xfId="0" applyNumberFormat="1" applyFont="1" applyBorder="1" applyAlignment="1">
      <alignment horizontal="right"/>
    </xf>
    <xf numFmtId="0" fontId="20" fillId="0" borderId="0" xfId="0" applyFont="1" applyAlignment="1">
      <alignment horizontal="left" vertical="top" wrapText="1"/>
    </xf>
    <xf numFmtId="0" fontId="22" fillId="0" borderId="0" xfId="0" applyFont="1" applyAlignment="1">
      <alignment horizontal="center" vertical="top" wrapText="1"/>
    </xf>
    <xf numFmtId="165" fontId="2" fillId="11" borderId="15" xfId="0" applyNumberFormat="1" applyFont="1" applyFill="1" applyBorder="1" applyAlignment="1" applyProtection="1">
      <alignment horizontal="right"/>
      <protection locked="0"/>
    </xf>
    <xf numFmtId="165" fontId="2" fillId="11" borderId="52" xfId="0" applyNumberFormat="1" applyFont="1" applyFill="1" applyBorder="1" applyAlignment="1" applyProtection="1">
      <alignment horizontal="right"/>
      <protection locked="0"/>
    </xf>
    <xf numFmtId="0" fontId="10" fillId="2" borderId="0" xfId="0" applyFont="1" applyFill="1" applyAlignment="1">
      <alignment horizontal="center" vertical="top"/>
    </xf>
    <xf numFmtId="0" fontId="2" fillId="11" borderId="1" xfId="0" applyFont="1" applyFill="1" applyBorder="1" applyAlignment="1" applyProtection="1">
      <alignment horizontal="right" wrapText="1"/>
      <protection locked="0"/>
    </xf>
    <xf numFmtId="0" fontId="2" fillId="11" borderId="51" xfId="0" applyFont="1" applyFill="1" applyBorder="1" applyAlignment="1" applyProtection="1">
      <alignment horizontal="right" wrapText="1"/>
      <protection locked="0"/>
    </xf>
    <xf numFmtId="0" fontId="2" fillId="11" borderId="15" xfId="0" applyFont="1" applyFill="1" applyBorder="1" applyAlignment="1" applyProtection="1">
      <alignment horizontal="right"/>
      <protection locked="0"/>
    </xf>
    <xf numFmtId="0" fontId="2" fillId="11" borderId="52" xfId="0" applyFont="1" applyFill="1" applyBorder="1" applyAlignment="1" applyProtection="1">
      <alignment horizontal="right"/>
      <protection locked="0"/>
    </xf>
    <xf numFmtId="164" fontId="2" fillId="11" borderId="15" xfId="0" applyNumberFormat="1" applyFont="1" applyFill="1" applyBorder="1" applyAlignment="1" applyProtection="1">
      <alignment horizontal="right"/>
      <protection locked="0"/>
    </xf>
    <xf numFmtId="164" fontId="2" fillId="11" borderId="52" xfId="0" applyNumberFormat="1" applyFont="1" applyFill="1" applyBorder="1" applyAlignment="1" applyProtection="1">
      <alignment horizontal="right"/>
      <protection locked="0"/>
    </xf>
    <xf numFmtId="1" fontId="2" fillId="11" borderId="15" xfId="0" applyNumberFormat="1" applyFont="1" applyFill="1" applyBorder="1" applyAlignment="1">
      <alignment horizontal="right"/>
    </xf>
    <xf numFmtId="1" fontId="2" fillId="11" borderId="52" xfId="0" applyNumberFormat="1" applyFont="1" applyFill="1" applyBorder="1" applyAlignment="1">
      <alignment horizontal="right"/>
    </xf>
    <xf numFmtId="0" fontId="2" fillId="11" borderId="15" xfId="0" applyFont="1" applyFill="1" applyBorder="1" applyAlignment="1">
      <alignment horizontal="right"/>
    </xf>
    <xf numFmtId="165" fontId="2" fillId="11" borderId="15" xfId="0" applyNumberFormat="1" applyFont="1" applyFill="1" applyBorder="1" applyAlignment="1">
      <alignment horizontal="right"/>
    </xf>
    <xf numFmtId="165" fontId="2" fillId="11" borderId="52" xfId="0" applyNumberFormat="1" applyFont="1" applyFill="1" applyBorder="1" applyAlignment="1">
      <alignment horizontal="right"/>
    </xf>
    <xf numFmtId="0" fontId="2" fillId="11" borderId="0" xfId="0" applyFont="1" applyFill="1" applyAlignment="1" applyProtection="1">
      <alignment horizontal="center" vertical="center"/>
      <protection locked="0"/>
    </xf>
  </cellXfs>
  <cellStyles count="7">
    <cellStyle name="Comma" xfId="2" builtinId="3"/>
    <cellStyle name="Hyperlink" xfId="1" builtinId="8"/>
    <cellStyle name="Neutral 2" xfId="3" xr:uid="{4B2E6DFA-7275-47DF-A922-90A0BE780066}"/>
    <cellStyle name="Normal" xfId="0" builtinId="0"/>
    <cellStyle name="Normal 2" xfId="4" xr:uid="{FD836F2C-BF45-4EA8-8159-325472A3B883}"/>
    <cellStyle name="Normal 2 2" xfId="6" xr:uid="{8CBA7356-FAF5-4F06-8CF6-03150C0008B8}"/>
    <cellStyle name="Normal 3" xfId="5" xr:uid="{F2908294-F017-4BFB-B698-42596A0F330A}"/>
  </cellStyles>
  <dxfs count="312">
    <dxf>
      <numFmt numFmtId="167" formatCode="&quot;$&quot;#,##0"/>
      <fill>
        <patternFill patternType="none">
          <fgColor indexed="64"/>
          <bgColor indexed="65"/>
        </patternFill>
      </fill>
    </dxf>
    <dxf>
      <numFmt numFmtId="167" formatCode="&quot;$&quot;#,##0"/>
      <fill>
        <patternFill patternType="none">
          <fgColor indexed="64"/>
          <bgColor indexed="65"/>
        </patternFill>
      </fill>
    </dxf>
    <dxf>
      <numFmt numFmtId="167" formatCode="&quot;$&quot;#,##0"/>
      <fill>
        <patternFill patternType="none">
          <fgColor indexed="64"/>
          <bgColor indexed="65"/>
        </patternFill>
      </fill>
    </dxf>
    <dxf>
      <numFmt numFmtId="167" formatCode="&quot;$&quot;#,##0"/>
      <fill>
        <patternFill patternType="none">
          <fgColor indexed="64"/>
          <bgColor indexed="65"/>
        </patternFill>
      </fill>
    </dxf>
    <dxf>
      <numFmt numFmtId="167" formatCode="&quot;$&quot;#,##0"/>
      <fill>
        <patternFill patternType="none">
          <fgColor indexed="64"/>
          <bgColor indexed="65"/>
        </patternFill>
      </fill>
    </dxf>
    <dxf>
      <numFmt numFmtId="167" formatCode="&quot;$&quot;#,##0"/>
      <fill>
        <patternFill patternType="none">
          <fgColor indexed="64"/>
          <bgColor indexed="65"/>
        </patternFill>
      </fill>
    </dxf>
    <dxf>
      <numFmt numFmtId="167" formatCode="&quot;$&quot;#,##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7" formatCode="&quot;$&quot;#,##0"/>
      <fill>
        <patternFill patternType="none">
          <fgColor indexed="64"/>
          <bgColor auto="1"/>
        </patternFill>
      </fill>
    </dxf>
    <dxf>
      <numFmt numFmtId="167" formatCode="&quot;$&quot;#,##0"/>
      <fill>
        <patternFill patternType="none">
          <fgColor indexed="64"/>
          <bgColor auto="1"/>
        </patternFill>
      </fill>
    </dxf>
    <dxf>
      <numFmt numFmtId="167" formatCode="&quot;$&quot;#,##0"/>
      <fill>
        <patternFill patternType="none">
          <fgColor indexed="64"/>
          <bgColor auto="1"/>
        </patternFill>
      </fill>
    </dxf>
    <dxf>
      <numFmt numFmtId="167" formatCode="&quot;$&quot;#,##0"/>
      <fill>
        <patternFill patternType="none">
          <fgColor indexed="64"/>
          <bgColor auto="1"/>
        </patternFill>
      </fill>
    </dxf>
    <dxf>
      <numFmt numFmtId="167" formatCode="&quot;$&quot;#,##0"/>
      <fill>
        <patternFill patternType="none">
          <fgColor indexed="64"/>
          <bgColor auto="1"/>
        </patternFill>
      </fill>
    </dxf>
    <dxf>
      <numFmt numFmtId="167" formatCode="&quot;$&quot;#,##0"/>
      <fill>
        <patternFill patternType="none">
          <fgColor indexed="64"/>
          <bgColor auto="1"/>
        </patternFill>
      </fill>
    </dxf>
    <dxf>
      <numFmt numFmtId="167" formatCode="&quot;$&quot;#,##0"/>
      <fill>
        <patternFill patternType="none">
          <fgColor indexed="64"/>
          <bgColor auto="1"/>
        </patternFill>
      </fill>
    </dxf>
    <dxf>
      <fill>
        <patternFill patternType="none">
          <fgColor indexed="64"/>
          <bgColor auto="1"/>
        </patternFill>
      </fill>
    </dxf>
    <dxf>
      <border outline="0">
        <left style="thin">
          <color theme="0"/>
        </left>
        <right style="thin">
          <color theme="0"/>
        </right>
        <bottom style="thin">
          <color theme="0"/>
        </bottom>
      </border>
    </dxf>
    <dxf>
      <fill>
        <patternFill patternType="none">
          <fgColor indexed="64"/>
          <bgColor auto="1"/>
        </patternFill>
      </fill>
    </dxf>
    <dxf>
      <border outline="0">
        <bottom style="thin">
          <color theme="0"/>
        </bottom>
      </border>
    </dxf>
    <dxf>
      <fill>
        <patternFill patternType="none">
          <fgColor indexed="64"/>
          <bgColor auto="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tint="-0.499984740745262"/>
      </font>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tint="-0.499984740745262"/>
      </font>
    </dxf>
    <dxf>
      <font>
        <color rgb="FF9C5700"/>
      </font>
      <fill>
        <patternFill>
          <bgColor rgb="FFFFEB9C"/>
        </patternFill>
      </fill>
    </dxf>
    <dxf>
      <font>
        <color rgb="FF9C0006"/>
      </font>
      <fill>
        <patternFill>
          <bgColor rgb="FFFFC7CE"/>
        </patternFill>
      </fill>
    </dxf>
    <dxf>
      <font>
        <color theme="0" tint="-0.499984740745262"/>
      </font>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tint="-0.499984740745262"/>
      </font>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tint="-0.499984740745262"/>
      </font>
    </dxf>
    <dxf>
      <font>
        <color rgb="FF9C5700"/>
      </font>
      <fill>
        <patternFill>
          <bgColor rgb="FFFFEB9C"/>
        </patternFill>
      </fill>
    </dxf>
    <dxf>
      <font>
        <color rgb="FF9C0006"/>
      </font>
      <fill>
        <patternFill>
          <bgColor rgb="FFFFC7CE"/>
        </patternFill>
      </fill>
    </dxf>
    <dxf>
      <font>
        <b val="0"/>
        <i val="0"/>
        <color theme="0" tint="-0.499984740745262"/>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b val="0"/>
        <i/>
        <color theme="0" tint="-0.499984740745262"/>
      </font>
    </dxf>
    <dxf>
      <font>
        <b val="0"/>
        <i/>
        <color theme="0" tint="-0.499984740745262"/>
      </font>
    </dxf>
    <dxf>
      <font>
        <b val="0"/>
        <i/>
        <color theme="0" tint="-0.499984740745262"/>
      </font>
    </dxf>
    <dxf>
      <font>
        <color rgb="FFC00000"/>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C00000"/>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tint="-0.499984740745262"/>
      </font>
    </dxf>
    <dxf>
      <font>
        <color rgb="FF9C6500"/>
      </font>
      <fill>
        <patternFill>
          <bgColor rgb="FFFFEB9C"/>
        </patternFill>
      </fill>
    </dxf>
    <dxf>
      <font>
        <color rgb="FF9C0006"/>
      </font>
      <fill>
        <patternFill>
          <bgColor rgb="FFFFC7CE"/>
        </patternFill>
      </fill>
    </dxf>
    <dxf>
      <font>
        <color theme="0" tint="-0.499984740745262"/>
      </font>
    </dxf>
    <dxf>
      <font>
        <color rgb="FF9C6500"/>
      </font>
      <fill>
        <patternFill>
          <bgColor rgb="FFFFEB9C"/>
        </patternFill>
      </fill>
    </dxf>
    <dxf>
      <font>
        <color rgb="FF9C0006"/>
      </font>
      <fill>
        <patternFill>
          <bgColor rgb="FFFFC7CE"/>
        </patternFill>
      </fill>
    </dxf>
    <dxf>
      <font>
        <color theme="0" tint="-0.499984740745262"/>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tint="-0.499984740745262"/>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tint="-0.499984740745262"/>
      </font>
    </dxf>
    <dxf>
      <font>
        <b/>
        <i val="0"/>
      </font>
      <fill>
        <patternFill>
          <bgColor theme="0" tint="-0.14996795556505021"/>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theme="0" tint="-0.499984740745262"/>
      </font>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499984740745262"/>
      </font>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b val="0"/>
        <i val="0"/>
        <color rgb="FF006100"/>
      </font>
      <fill>
        <patternFill>
          <bgColor rgb="FFC6EFCE"/>
        </patternFill>
      </fill>
    </dxf>
    <dxf>
      <font>
        <b val="0"/>
        <i val="0"/>
        <color rgb="FF9C5700"/>
      </font>
      <fill>
        <patternFill>
          <bgColor rgb="FFFFEB9C"/>
        </patternFill>
      </fill>
    </dxf>
    <dxf>
      <font>
        <b val="0"/>
        <i val="0"/>
        <color rgb="FF9C5700"/>
      </font>
      <fill>
        <patternFill>
          <bgColor rgb="FFFFEB9C"/>
        </patternFill>
      </fill>
    </dxf>
    <dxf>
      <font>
        <b val="0"/>
        <i val="0"/>
        <color rgb="FF9C5700"/>
      </font>
      <fill>
        <patternFill>
          <bgColor rgb="FFFFEB9C"/>
        </patternFill>
      </fill>
    </dxf>
    <dxf>
      <font>
        <b/>
        <i val="0"/>
      </font>
      <fill>
        <patternFill>
          <bgColor theme="0" tint="-0.1499679555650502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b val="0"/>
        <i val="0"/>
        <color rgb="FF9C0006"/>
      </font>
      <fill>
        <patternFill>
          <bgColor rgb="FFFFC7CE"/>
        </patternFill>
      </fill>
    </dxf>
    <dxf>
      <font>
        <b val="0"/>
        <i val="0"/>
        <color rgb="FF9C0006"/>
      </font>
      <fill>
        <patternFill>
          <bgColor rgb="FFFFC7CE"/>
        </patternFill>
      </fill>
    </dxf>
    <dxf>
      <font>
        <b val="0"/>
        <i val="0"/>
        <color rgb="FF9C0006"/>
      </font>
      <fill>
        <patternFill>
          <bgColor rgb="FFFFC7CE"/>
        </patternFill>
      </fill>
    </dxf>
    <dxf>
      <font>
        <b val="0"/>
        <i val="0"/>
        <color rgb="FF9C6500"/>
      </font>
      <fill>
        <patternFill>
          <bgColor rgb="FFFFEB9C"/>
        </patternFill>
      </fill>
    </dxf>
    <dxf>
      <font>
        <b val="0"/>
        <i val="0"/>
        <color rgb="FF9C6500"/>
      </font>
      <fill>
        <patternFill>
          <bgColor rgb="FFFFEB9C"/>
        </patternFill>
      </fill>
    </dxf>
    <dxf>
      <font>
        <b val="0"/>
        <i val="0"/>
        <color rgb="FF9C6500"/>
      </font>
      <fill>
        <patternFill>
          <bgColor rgb="FFFFEB9C"/>
        </patternFill>
      </fill>
    </dxf>
    <dxf>
      <font>
        <b val="0"/>
        <i val="0"/>
        <color rgb="FF9C6500"/>
      </font>
      <fill>
        <patternFill>
          <bgColor rgb="FFFFEB9C"/>
        </patternFill>
      </fill>
    </dxf>
    <dxf>
      <font>
        <b val="0"/>
        <i val="0"/>
        <color rgb="FF9C6500"/>
      </font>
      <fill>
        <patternFill>
          <bgColor rgb="FFFFEB9C"/>
        </patternFill>
      </fill>
    </dxf>
    <dxf>
      <font>
        <b val="0"/>
        <i val="0"/>
        <color rgb="FF9C6500"/>
      </font>
      <fill>
        <patternFill>
          <bgColor rgb="FFFFEB9C"/>
        </patternFill>
      </fill>
    </dxf>
    <dxf>
      <font>
        <b val="0"/>
        <i val="0"/>
        <color rgb="FF9C6500"/>
      </font>
      <fill>
        <patternFill>
          <bgColor rgb="FFFFEB9C"/>
        </patternFill>
      </fill>
    </dxf>
    <dxf>
      <font>
        <b val="0"/>
        <i val="0"/>
        <color rgb="FF9C6500"/>
      </font>
      <fill>
        <patternFill>
          <bgColor rgb="FFFFEB9C"/>
        </patternFill>
      </fill>
    </dxf>
    <dxf>
      <font>
        <b val="0"/>
        <i val="0"/>
        <color rgb="FF9C6500"/>
      </font>
      <fill>
        <patternFill>
          <bgColor rgb="FFFFEB9C"/>
        </patternFill>
      </fill>
    </dxf>
    <dxf>
      <font>
        <b val="0"/>
        <i val="0"/>
        <color rgb="FF9C6500"/>
      </font>
      <fill>
        <patternFill>
          <bgColor rgb="FFFFEB9C"/>
        </patternFill>
      </fill>
    </dxf>
    <dxf>
      <font>
        <b val="0"/>
        <i val="0"/>
        <color rgb="FF9C6500"/>
      </font>
      <fill>
        <patternFill>
          <bgColor rgb="FFFFEB9C"/>
        </patternFill>
      </fill>
    </dxf>
    <dxf>
      <font>
        <b val="0"/>
        <i val="0"/>
        <color rgb="FF9C6500"/>
      </font>
      <fill>
        <patternFill>
          <bgColor rgb="FFFFEB9C"/>
        </patternFill>
      </fill>
    </dxf>
    <dxf>
      <font>
        <b val="0"/>
        <i val="0"/>
        <color rgb="FF9C6500"/>
      </font>
      <fill>
        <patternFill>
          <bgColor rgb="FFFFEB9C"/>
        </patternFill>
      </fill>
    </dxf>
    <dxf>
      <font>
        <b val="0"/>
        <i val="0"/>
        <color rgb="FF9C6500"/>
      </font>
      <fill>
        <patternFill>
          <bgColor rgb="FFFFEB9C"/>
        </patternFill>
      </fill>
    </dxf>
    <dxf>
      <font>
        <b val="0"/>
        <i val="0"/>
        <color rgb="FF9C0006"/>
      </font>
      <fill>
        <patternFill>
          <bgColor rgb="FFFFC7CE"/>
        </patternFill>
      </fill>
    </dxf>
    <dxf>
      <font>
        <b val="0"/>
        <i val="0"/>
        <color rgb="FF9C0006"/>
      </font>
      <fill>
        <patternFill>
          <bgColor rgb="FFFFC7CE"/>
        </patternFill>
      </fill>
    </dxf>
    <dxf>
      <font>
        <b val="0"/>
        <i val="0"/>
        <color rgb="FF9C0006"/>
      </font>
      <fill>
        <patternFill>
          <bgColor rgb="FFFFC7CE"/>
        </patternFill>
      </fill>
    </dxf>
    <dxf>
      <font>
        <b val="0"/>
        <i val="0"/>
        <color rgb="FF9C0006"/>
      </font>
      <fill>
        <patternFill>
          <bgColor rgb="FFFFC7CE"/>
        </patternFill>
      </fill>
    </dxf>
    <dxf>
      <font>
        <b val="0"/>
        <i val="0"/>
        <color rgb="FF9C0006"/>
      </font>
      <fill>
        <patternFill>
          <bgColor rgb="FFFFC7CE"/>
        </patternFill>
      </fill>
    </dxf>
    <dxf>
      <font>
        <b val="0"/>
        <i val="0"/>
        <color rgb="FF9C6500"/>
      </font>
      <fill>
        <patternFill>
          <bgColor rgb="FFFFEB9C"/>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5700"/>
      </font>
      <fill>
        <patternFill>
          <bgColor rgb="FFFFEB9C"/>
        </patternFill>
      </fill>
    </dxf>
    <dxf>
      <font>
        <color rgb="FF006100"/>
      </font>
      <fill>
        <patternFill>
          <bgColor rgb="FFC6EFCE"/>
        </patternFill>
      </fill>
    </dxf>
    <dxf>
      <font>
        <color theme="0" tint="-0.499984740745262"/>
      </font>
    </dxf>
    <dxf>
      <font>
        <color theme="0" tint="-0.499984740745262"/>
      </font>
    </dxf>
    <dxf>
      <font>
        <color theme="0" tint="-0.499984740745262"/>
      </font>
    </dxf>
    <dxf>
      <font>
        <color rgb="FF9C5700"/>
      </font>
      <fill>
        <patternFill>
          <bgColor rgb="FFFFEB9C"/>
        </patternFill>
      </fill>
    </dxf>
    <dxf>
      <font>
        <color rgb="FF9C6500"/>
      </font>
      <fill>
        <patternFill>
          <bgColor rgb="FFFFEB9C"/>
        </patternFill>
      </fill>
    </dxf>
    <dxf>
      <font>
        <color rgb="FF9C65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theme="0" tint="-0.499984740745262"/>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tint="-0.499984740745262"/>
      </font>
    </dxf>
    <dxf>
      <font>
        <color theme="0" tint="-0.499984740745262"/>
      </font>
    </dxf>
    <dxf>
      <font>
        <color theme="0" tint="-0.499984740745262"/>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EB9C"/>
      <color rgb="FF9C6500"/>
      <color rgb="FFCCCCFF"/>
      <color rgb="FF9999FF"/>
      <color rgb="FF0563C1"/>
      <color rgb="FFB7DEE8"/>
      <color rgb="FF007AFF"/>
      <color rgb="FFFFF0C8"/>
      <color rgb="FFFBE7DB"/>
      <color rgb="FFE1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R$95" lockText="1" noThreeD="1"/>
</file>

<file path=xl/ctrlProps/ctrlProp10.xml><?xml version="1.0" encoding="utf-8"?>
<formControlPr xmlns="http://schemas.microsoft.com/office/spreadsheetml/2009/9/main" objectType="CheckBox" fmlaLink="$AR$104" lockText="1" noThreeD="1"/>
</file>

<file path=xl/ctrlProps/ctrlProp11.xml><?xml version="1.0" encoding="utf-8"?>
<formControlPr xmlns="http://schemas.microsoft.com/office/spreadsheetml/2009/9/main" objectType="CheckBox" fmlaLink="$AR$102" lockText="1" noThreeD="1"/>
</file>

<file path=xl/ctrlProps/ctrlProp12.xml><?xml version="1.0" encoding="utf-8"?>
<formControlPr xmlns="http://schemas.microsoft.com/office/spreadsheetml/2009/9/main" objectType="CheckBox" fmlaLink="$AR$103" lockText="1" noThreeD="1"/>
</file>

<file path=xl/ctrlProps/ctrlProp13.xml><?xml version="1.0" encoding="utf-8"?>
<formControlPr xmlns="http://schemas.microsoft.com/office/spreadsheetml/2009/9/main" objectType="CheckBox" fmlaLink="$AR$105" lockText="1" noThreeD="1"/>
</file>

<file path=xl/ctrlProps/ctrlProp14.xml><?xml version="1.0" encoding="utf-8"?>
<formControlPr xmlns="http://schemas.microsoft.com/office/spreadsheetml/2009/9/main" objectType="CheckBox" fmlaLink="$AR$106" lockText="1" noThreeD="1"/>
</file>

<file path=xl/ctrlProps/ctrlProp15.xml><?xml version="1.0" encoding="utf-8"?>
<formControlPr xmlns="http://schemas.microsoft.com/office/spreadsheetml/2009/9/main" objectType="CheckBox" fmlaLink="$AR$107" lockText="1" noThreeD="1"/>
</file>

<file path=xl/ctrlProps/ctrlProp16.xml><?xml version="1.0" encoding="utf-8"?>
<formControlPr xmlns="http://schemas.microsoft.com/office/spreadsheetml/2009/9/main" objectType="CheckBox" fmlaLink="$AR$108" lockText="1" noThreeD="1"/>
</file>

<file path=xl/ctrlProps/ctrlProp17.xml><?xml version="1.0" encoding="utf-8"?>
<formControlPr xmlns="http://schemas.microsoft.com/office/spreadsheetml/2009/9/main" objectType="CheckBox" fmlaLink="$AR$109" lockText="1" noThreeD="1"/>
</file>

<file path=xl/ctrlProps/ctrlProp18.xml><?xml version="1.0" encoding="utf-8"?>
<formControlPr xmlns="http://schemas.microsoft.com/office/spreadsheetml/2009/9/main" objectType="CheckBox" fmlaLink="$AR$110" lockText="1" noThreeD="1"/>
</file>

<file path=xl/ctrlProps/ctrlProp19.xml><?xml version="1.0" encoding="utf-8"?>
<formControlPr xmlns="http://schemas.microsoft.com/office/spreadsheetml/2009/9/main" objectType="CheckBox" fmlaLink="$AR$92" lockText="1" noThreeD="1"/>
</file>

<file path=xl/ctrlProps/ctrlProp2.xml><?xml version="1.0" encoding="utf-8"?>
<formControlPr xmlns="http://schemas.microsoft.com/office/spreadsheetml/2009/9/main" objectType="CheckBox" fmlaLink="$AR$93" lockText="1" noThreeD="1"/>
</file>

<file path=xl/ctrlProps/ctrlProp20.xml><?xml version="1.0" encoding="utf-8"?>
<formControlPr xmlns="http://schemas.microsoft.com/office/spreadsheetml/2009/9/main" objectType="CheckBox" fmlaLink="$AR$91" lockText="1" noThreeD="1"/>
</file>

<file path=xl/ctrlProps/ctrlProp21.xml><?xml version="1.0" encoding="utf-8"?>
<formControlPr xmlns="http://schemas.microsoft.com/office/spreadsheetml/2009/9/main" objectType="CheckBox" fmlaLink="$AU$95" lockText="1" noThreeD="1"/>
</file>

<file path=xl/ctrlProps/ctrlProp22.xml><?xml version="1.0" encoding="utf-8"?>
<formControlPr xmlns="http://schemas.microsoft.com/office/spreadsheetml/2009/9/main" objectType="CheckBox" fmlaLink="$AU$93" lockText="1" noThreeD="1"/>
</file>

<file path=xl/ctrlProps/ctrlProp23.xml><?xml version="1.0" encoding="utf-8"?>
<formControlPr xmlns="http://schemas.microsoft.com/office/spreadsheetml/2009/9/main" objectType="CheckBox" fmlaLink="$AU$94" lockText="1" noThreeD="1"/>
</file>

<file path=xl/ctrlProps/ctrlProp24.xml><?xml version="1.0" encoding="utf-8"?>
<formControlPr xmlns="http://schemas.microsoft.com/office/spreadsheetml/2009/9/main" objectType="CheckBox" fmlaLink="$AU$96" lockText="1" noThreeD="1"/>
</file>

<file path=xl/ctrlProps/ctrlProp25.xml><?xml version="1.0" encoding="utf-8"?>
<formControlPr xmlns="http://schemas.microsoft.com/office/spreadsheetml/2009/9/main" objectType="CheckBox" fmlaLink="$AU$97" lockText="1" noThreeD="1"/>
</file>

<file path=xl/ctrlProps/ctrlProp26.xml><?xml version="1.0" encoding="utf-8"?>
<formControlPr xmlns="http://schemas.microsoft.com/office/spreadsheetml/2009/9/main" objectType="CheckBox" fmlaLink="$AU$98" lockText="1" noThreeD="1"/>
</file>

<file path=xl/ctrlProps/ctrlProp27.xml><?xml version="1.0" encoding="utf-8"?>
<formControlPr xmlns="http://schemas.microsoft.com/office/spreadsheetml/2009/9/main" objectType="CheckBox" fmlaLink="$AU$92" lockText="1" noThreeD="1"/>
</file>

<file path=xl/ctrlProps/ctrlProp28.xml><?xml version="1.0" encoding="utf-8"?>
<formControlPr xmlns="http://schemas.microsoft.com/office/spreadsheetml/2009/9/main" objectType="CheckBox" fmlaLink="$AU$91" lockText="1" noThreeD="1"/>
</file>

<file path=xl/ctrlProps/ctrlProp29.xml><?xml version="1.0" encoding="utf-8"?>
<formControlPr xmlns="http://schemas.microsoft.com/office/spreadsheetml/2009/9/main" objectType="CheckBox" fmlaLink="$AX$95" lockText="1" noThreeD="1"/>
</file>

<file path=xl/ctrlProps/ctrlProp3.xml><?xml version="1.0" encoding="utf-8"?>
<formControlPr xmlns="http://schemas.microsoft.com/office/spreadsheetml/2009/9/main" objectType="CheckBox" fmlaLink="$AR$94" lockText="1" noThreeD="1"/>
</file>

<file path=xl/ctrlProps/ctrlProp30.xml><?xml version="1.0" encoding="utf-8"?>
<formControlPr xmlns="http://schemas.microsoft.com/office/spreadsheetml/2009/9/main" objectType="CheckBox" fmlaLink="$AX$93" lockText="1" noThreeD="1"/>
</file>

<file path=xl/ctrlProps/ctrlProp31.xml><?xml version="1.0" encoding="utf-8"?>
<formControlPr xmlns="http://schemas.microsoft.com/office/spreadsheetml/2009/9/main" objectType="CheckBox" fmlaLink="$AX$94" lockText="1" noThreeD="1"/>
</file>

<file path=xl/ctrlProps/ctrlProp32.xml><?xml version="1.0" encoding="utf-8"?>
<formControlPr xmlns="http://schemas.microsoft.com/office/spreadsheetml/2009/9/main" objectType="CheckBox" fmlaLink="$AX$96" lockText="1" noThreeD="1"/>
</file>

<file path=xl/ctrlProps/ctrlProp33.xml><?xml version="1.0" encoding="utf-8"?>
<formControlPr xmlns="http://schemas.microsoft.com/office/spreadsheetml/2009/9/main" objectType="CheckBox" fmlaLink="$AX$97" lockText="1" noThreeD="1"/>
</file>

<file path=xl/ctrlProps/ctrlProp34.xml><?xml version="1.0" encoding="utf-8"?>
<formControlPr xmlns="http://schemas.microsoft.com/office/spreadsheetml/2009/9/main" objectType="CheckBox" fmlaLink="$AX$98" lockText="1" noThreeD="1"/>
</file>

<file path=xl/ctrlProps/ctrlProp35.xml><?xml version="1.0" encoding="utf-8"?>
<formControlPr xmlns="http://schemas.microsoft.com/office/spreadsheetml/2009/9/main" objectType="CheckBox" fmlaLink="$AX$92" lockText="1" noThreeD="1"/>
</file>

<file path=xl/ctrlProps/ctrlProp36.xml><?xml version="1.0" encoding="utf-8"?>
<formControlPr xmlns="http://schemas.microsoft.com/office/spreadsheetml/2009/9/main" objectType="CheckBox" fmlaLink="$AX$91" lockText="1" noThreeD="1"/>
</file>

<file path=xl/ctrlProps/ctrlProp37.xml><?xml version="1.0" encoding="utf-8"?>
<formControlPr xmlns="http://schemas.microsoft.com/office/spreadsheetml/2009/9/main" objectType="CheckBox" fmlaLink="$AU$99" lockText="1" noThreeD="1"/>
</file>

<file path=xl/ctrlProps/ctrlProp38.xml><?xml version="1.0" encoding="utf-8"?>
<formControlPr xmlns="http://schemas.microsoft.com/office/spreadsheetml/2009/9/main" objectType="CheckBox" fmlaLink="$AU$100" lockText="1" noThreeD="1"/>
</file>

<file path=xl/ctrlProps/ctrlProp39.xml><?xml version="1.0" encoding="utf-8"?>
<formControlPr xmlns="http://schemas.microsoft.com/office/spreadsheetml/2009/9/main" objectType="CheckBox" fmlaLink="$AU$101" lockText="1" noThreeD="1"/>
</file>

<file path=xl/ctrlProps/ctrlProp4.xml><?xml version="1.0" encoding="utf-8"?>
<formControlPr xmlns="http://schemas.microsoft.com/office/spreadsheetml/2009/9/main" objectType="CheckBox" fmlaLink="$AR$96" lockText="1" noThreeD="1"/>
</file>

<file path=xl/ctrlProps/ctrlProp40.xml><?xml version="1.0" encoding="utf-8"?>
<formControlPr xmlns="http://schemas.microsoft.com/office/spreadsheetml/2009/9/main" objectType="CheckBox" fmlaLink="$AU$104" lockText="1" noThreeD="1"/>
</file>

<file path=xl/ctrlProps/ctrlProp41.xml><?xml version="1.0" encoding="utf-8"?>
<formControlPr xmlns="http://schemas.microsoft.com/office/spreadsheetml/2009/9/main" objectType="CheckBox" fmlaLink="$AU$102" lockText="1" noThreeD="1"/>
</file>

<file path=xl/ctrlProps/ctrlProp42.xml><?xml version="1.0" encoding="utf-8"?>
<formControlPr xmlns="http://schemas.microsoft.com/office/spreadsheetml/2009/9/main" objectType="CheckBox" fmlaLink="$AU$103" lockText="1" noThreeD="1"/>
</file>

<file path=xl/ctrlProps/ctrlProp43.xml><?xml version="1.0" encoding="utf-8"?>
<formControlPr xmlns="http://schemas.microsoft.com/office/spreadsheetml/2009/9/main" objectType="CheckBox" fmlaLink="$AU$105" lockText="1" noThreeD="1"/>
</file>

<file path=xl/ctrlProps/ctrlProp44.xml><?xml version="1.0" encoding="utf-8"?>
<formControlPr xmlns="http://schemas.microsoft.com/office/spreadsheetml/2009/9/main" objectType="CheckBox" fmlaLink="$AU$106" lockText="1" noThreeD="1"/>
</file>

<file path=xl/ctrlProps/ctrlProp45.xml><?xml version="1.0" encoding="utf-8"?>
<formControlPr xmlns="http://schemas.microsoft.com/office/spreadsheetml/2009/9/main" objectType="CheckBox" fmlaLink="$AU$107" lockText="1" noThreeD="1"/>
</file>

<file path=xl/ctrlProps/ctrlProp46.xml><?xml version="1.0" encoding="utf-8"?>
<formControlPr xmlns="http://schemas.microsoft.com/office/spreadsheetml/2009/9/main" objectType="CheckBox" fmlaLink="$AU$108" lockText="1" noThreeD="1"/>
</file>

<file path=xl/ctrlProps/ctrlProp47.xml><?xml version="1.0" encoding="utf-8"?>
<formControlPr xmlns="http://schemas.microsoft.com/office/spreadsheetml/2009/9/main" objectType="CheckBox" fmlaLink="$AU$109" lockText="1" noThreeD="1"/>
</file>

<file path=xl/ctrlProps/ctrlProp48.xml><?xml version="1.0" encoding="utf-8"?>
<formControlPr xmlns="http://schemas.microsoft.com/office/spreadsheetml/2009/9/main" objectType="CheckBox" fmlaLink="$AU$110" lockText="1" noThreeD="1"/>
</file>

<file path=xl/ctrlProps/ctrlProp49.xml><?xml version="1.0" encoding="utf-8"?>
<formControlPr xmlns="http://schemas.microsoft.com/office/spreadsheetml/2009/9/main" objectType="CheckBox" fmlaLink="$AX$99" lockText="1" noThreeD="1"/>
</file>

<file path=xl/ctrlProps/ctrlProp5.xml><?xml version="1.0" encoding="utf-8"?>
<formControlPr xmlns="http://schemas.microsoft.com/office/spreadsheetml/2009/9/main" objectType="CheckBox" fmlaLink="$AR$97" lockText="1" noThreeD="1"/>
</file>

<file path=xl/ctrlProps/ctrlProp50.xml><?xml version="1.0" encoding="utf-8"?>
<formControlPr xmlns="http://schemas.microsoft.com/office/spreadsheetml/2009/9/main" objectType="CheckBox" fmlaLink="$AX$100" lockText="1" noThreeD="1"/>
</file>

<file path=xl/ctrlProps/ctrlProp51.xml><?xml version="1.0" encoding="utf-8"?>
<formControlPr xmlns="http://schemas.microsoft.com/office/spreadsheetml/2009/9/main" objectType="CheckBox" fmlaLink="$AX$101" lockText="1" noThreeD="1"/>
</file>

<file path=xl/ctrlProps/ctrlProp52.xml><?xml version="1.0" encoding="utf-8"?>
<formControlPr xmlns="http://schemas.microsoft.com/office/spreadsheetml/2009/9/main" objectType="CheckBox" fmlaLink="$AX$104" lockText="1" noThreeD="1"/>
</file>

<file path=xl/ctrlProps/ctrlProp53.xml><?xml version="1.0" encoding="utf-8"?>
<formControlPr xmlns="http://schemas.microsoft.com/office/spreadsheetml/2009/9/main" objectType="CheckBox" fmlaLink="$AX$102" lockText="1" noThreeD="1"/>
</file>

<file path=xl/ctrlProps/ctrlProp54.xml><?xml version="1.0" encoding="utf-8"?>
<formControlPr xmlns="http://schemas.microsoft.com/office/spreadsheetml/2009/9/main" objectType="CheckBox" fmlaLink="$AX$103" lockText="1" noThreeD="1"/>
</file>

<file path=xl/ctrlProps/ctrlProp55.xml><?xml version="1.0" encoding="utf-8"?>
<formControlPr xmlns="http://schemas.microsoft.com/office/spreadsheetml/2009/9/main" objectType="CheckBox" fmlaLink="$AX$105" lockText="1" noThreeD="1"/>
</file>

<file path=xl/ctrlProps/ctrlProp56.xml><?xml version="1.0" encoding="utf-8"?>
<formControlPr xmlns="http://schemas.microsoft.com/office/spreadsheetml/2009/9/main" objectType="CheckBox" fmlaLink="$AX$106" lockText="1" noThreeD="1"/>
</file>

<file path=xl/ctrlProps/ctrlProp57.xml><?xml version="1.0" encoding="utf-8"?>
<formControlPr xmlns="http://schemas.microsoft.com/office/spreadsheetml/2009/9/main" objectType="CheckBox" fmlaLink="$AX$107" lockText="1" noThreeD="1"/>
</file>

<file path=xl/ctrlProps/ctrlProp58.xml><?xml version="1.0" encoding="utf-8"?>
<formControlPr xmlns="http://schemas.microsoft.com/office/spreadsheetml/2009/9/main" objectType="CheckBox" fmlaLink="$AX$108" lockText="1" noThreeD="1"/>
</file>

<file path=xl/ctrlProps/ctrlProp59.xml><?xml version="1.0" encoding="utf-8"?>
<formControlPr xmlns="http://schemas.microsoft.com/office/spreadsheetml/2009/9/main" objectType="CheckBox" fmlaLink="$AX$109" lockText="1" noThreeD="1"/>
</file>

<file path=xl/ctrlProps/ctrlProp6.xml><?xml version="1.0" encoding="utf-8"?>
<formControlPr xmlns="http://schemas.microsoft.com/office/spreadsheetml/2009/9/main" objectType="CheckBox" fmlaLink="$AR$98" lockText="1" noThreeD="1"/>
</file>

<file path=xl/ctrlProps/ctrlProp60.xml><?xml version="1.0" encoding="utf-8"?>
<formControlPr xmlns="http://schemas.microsoft.com/office/spreadsheetml/2009/9/main" objectType="CheckBox" fmlaLink="$AX$110" lockText="1" noThreeD="1"/>
</file>

<file path=xl/ctrlProps/ctrlProp7.xml><?xml version="1.0" encoding="utf-8"?>
<formControlPr xmlns="http://schemas.microsoft.com/office/spreadsheetml/2009/9/main" objectType="CheckBox" fmlaLink="$AR$99" lockText="1" noThreeD="1"/>
</file>

<file path=xl/ctrlProps/ctrlProp8.xml><?xml version="1.0" encoding="utf-8"?>
<formControlPr xmlns="http://schemas.microsoft.com/office/spreadsheetml/2009/9/main" objectType="CheckBox" fmlaLink="$AR$100" lockText="1" noThreeD="1"/>
</file>

<file path=xl/ctrlProps/ctrlProp9.xml><?xml version="1.0" encoding="utf-8"?>
<formControlPr xmlns="http://schemas.microsoft.com/office/spreadsheetml/2009/9/main" objectType="CheckBox" fmlaLink="$AR$101"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www.huduser.org/portal/datasets/fmr.html"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94</xdr:row>
          <xdr:rowOff>0</xdr:rowOff>
        </xdr:from>
        <xdr:to>
          <xdr:col>8</xdr:col>
          <xdr:colOff>0</xdr:colOff>
          <xdr:row>95</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92</xdr:row>
          <xdr:rowOff>0</xdr:rowOff>
        </xdr:from>
        <xdr:to>
          <xdr:col>8</xdr:col>
          <xdr:colOff>0</xdr:colOff>
          <xdr:row>93</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93</xdr:row>
          <xdr:rowOff>0</xdr:rowOff>
        </xdr:from>
        <xdr:to>
          <xdr:col>8</xdr:col>
          <xdr:colOff>0</xdr:colOff>
          <xdr:row>94</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95</xdr:row>
          <xdr:rowOff>0</xdr:rowOff>
        </xdr:from>
        <xdr:to>
          <xdr:col>8</xdr:col>
          <xdr:colOff>0</xdr:colOff>
          <xdr:row>96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96</xdr:row>
          <xdr:rowOff>0</xdr:rowOff>
        </xdr:from>
        <xdr:to>
          <xdr:col>8</xdr:col>
          <xdr:colOff>0</xdr:colOff>
          <xdr:row>97</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97</xdr:row>
          <xdr:rowOff>0</xdr:rowOff>
        </xdr:from>
        <xdr:to>
          <xdr:col>8</xdr:col>
          <xdr:colOff>0</xdr:colOff>
          <xdr:row>98</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98</xdr:row>
          <xdr:rowOff>0</xdr:rowOff>
        </xdr:from>
        <xdr:to>
          <xdr:col>8</xdr:col>
          <xdr:colOff>0</xdr:colOff>
          <xdr:row>99</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99</xdr:row>
          <xdr:rowOff>0</xdr:rowOff>
        </xdr:from>
        <xdr:to>
          <xdr:col>8</xdr:col>
          <xdr:colOff>0</xdr:colOff>
          <xdr:row>100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100</xdr:row>
          <xdr:rowOff>0</xdr:rowOff>
        </xdr:from>
        <xdr:to>
          <xdr:col>8</xdr:col>
          <xdr:colOff>0</xdr:colOff>
          <xdr:row>101</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103</xdr:row>
          <xdr:rowOff>0</xdr:rowOff>
        </xdr:from>
        <xdr:to>
          <xdr:col>8</xdr:col>
          <xdr:colOff>0</xdr:colOff>
          <xdr:row>104</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101</xdr:row>
          <xdr:rowOff>0</xdr:rowOff>
        </xdr:from>
        <xdr:to>
          <xdr:col>8</xdr:col>
          <xdr:colOff>0</xdr:colOff>
          <xdr:row>102</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102</xdr:row>
          <xdr:rowOff>0</xdr:rowOff>
        </xdr:from>
        <xdr:to>
          <xdr:col>8</xdr:col>
          <xdr:colOff>0</xdr:colOff>
          <xdr:row>103</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104</xdr:row>
          <xdr:rowOff>0</xdr:rowOff>
        </xdr:from>
        <xdr:to>
          <xdr:col>8</xdr:col>
          <xdr:colOff>0</xdr:colOff>
          <xdr:row>105</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105</xdr:row>
          <xdr:rowOff>0</xdr:rowOff>
        </xdr:from>
        <xdr:to>
          <xdr:col>8</xdr:col>
          <xdr:colOff>0</xdr:colOff>
          <xdr:row>106</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106</xdr:row>
          <xdr:rowOff>0</xdr:rowOff>
        </xdr:from>
        <xdr:to>
          <xdr:col>8</xdr:col>
          <xdr:colOff>0</xdr:colOff>
          <xdr:row>107</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107</xdr:row>
          <xdr:rowOff>0</xdr:rowOff>
        </xdr:from>
        <xdr:to>
          <xdr:col>8</xdr:col>
          <xdr:colOff>0</xdr:colOff>
          <xdr:row>108</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108</xdr:row>
          <xdr:rowOff>0</xdr:rowOff>
        </xdr:from>
        <xdr:to>
          <xdr:col>8</xdr:col>
          <xdr:colOff>0</xdr:colOff>
          <xdr:row>109</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109</xdr:row>
          <xdr:rowOff>0</xdr:rowOff>
        </xdr:from>
        <xdr:to>
          <xdr:col>8</xdr:col>
          <xdr:colOff>0</xdr:colOff>
          <xdr:row>110</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91</xdr:row>
          <xdr:rowOff>0</xdr:rowOff>
        </xdr:from>
        <xdr:to>
          <xdr:col>8</xdr:col>
          <xdr:colOff>0</xdr:colOff>
          <xdr:row>92</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89</xdr:row>
          <xdr:rowOff>142875</xdr:rowOff>
        </xdr:from>
        <xdr:to>
          <xdr:col>8</xdr:col>
          <xdr:colOff>0</xdr:colOff>
          <xdr:row>91</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94</xdr:row>
          <xdr:rowOff>0</xdr:rowOff>
        </xdr:from>
        <xdr:to>
          <xdr:col>15</xdr:col>
          <xdr:colOff>0</xdr:colOff>
          <xdr:row>95</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92</xdr:row>
          <xdr:rowOff>0</xdr:rowOff>
        </xdr:from>
        <xdr:to>
          <xdr:col>15</xdr:col>
          <xdr:colOff>0</xdr:colOff>
          <xdr:row>93</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93</xdr:row>
          <xdr:rowOff>0</xdr:rowOff>
        </xdr:from>
        <xdr:to>
          <xdr:col>15</xdr:col>
          <xdr:colOff>0</xdr:colOff>
          <xdr:row>94</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95</xdr:row>
          <xdr:rowOff>0</xdr:rowOff>
        </xdr:from>
        <xdr:to>
          <xdr:col>15</xdr:col>
          <xdr:colOff>0</xdr:colOff>
          <xdr:row>96</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96</xdr:row>
          <xdr:rowOff>0</xdr:rowOff>
        </xdr:from>
        <xdr:to>
          <xdr:col>15</xdr:col>
          <xdr:colOff>0</xdr:colOff>
          <xdr:row>97</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97</xdr:row>
          <xdr:rowOff>0</xdr:rowOff>
        </xdr:from>
        <xdr:to>
          <xdr:col>15</xdr:col>
          <xdr:colOff>0</xdr:colOff>
          <xdr:row>98</xdr:row>
          <xdr:rowOff>19050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91</xdr:row>
          <xdr:rowOff>0</xdr:rowOff>
        </xdr:from>
        <xdr:to>
          <xdr:col>15</xdr:col>
          <xdr:colOff>0</xdr:colOff>
          <xdr:row>92</xdr:row>
          <xdr:rowOff>19050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89</xdr:row>
          <xdr:rowOff>142875</xdr:rowOff>
        </xdr:from>
        <xdr:to>
          <xdr:col>15</xdr:col>
          <xdr:colOff>0</xdr:colOff>
          <xdr:row>91</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94</xdr:row>
          <xdr:rowOff>0</xdr:rowOff>
        </xdr:from>
        <xdr:to>
          <xdr:col>22</xdr:col>
          <xdr:colOff>0</xdr:colOff>
          <xdr:row>95</xdr:row>
          <xdr:rowOff>19050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92</xdr:row>
          <xdr:rowOff>0</xdr:rowOff>
        </xdr:from>
        <xdr:to>
          <xdr:col>22</xdr:col>
          <xdr:colOff>0</xdr:colOff>
          <xdr:row>93</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93</xdr:row>
          <xdr:rowOff>0</xdr:rowOff>
        </xdr:from>
        <xdr:to>
          <xdr:col>22</xdr:col>
          <xdr:colOff>0</xdr:colOff>
          <xdr:row>94</xdr:row>
          <xdr:rowOff>19050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95</xdr:row>
          <xdr:rowOff>0</xdr:rowOff>
        </xdr:from>
        <xdr:to>
          <xdr:col>22</xdr:col>
          <xdr:colOff>0</xdr:colOff>
          <xdr:row>96</xdr:row>
          <xdr:rowOff>19050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96</xdr:row>
          <xdr:rowOff>0</xdr:rowOff>
        </xdr:from>
        <xdr:to>
          <xdr:col>22</xdr:col>
          <xdr:colOff>0</xdr:colOff>
          <xdr:row>97</xdr:row>
          <xdr:rowOff>19050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97</xdr:row>
          <xdr:rowOff>0</xdr:rowOff>
        </xdr:from>
        <xdr:to>
          <xdr:col>22</xdr:col>
          <xdr:colOff>0</xdr:colOff>
          <xdr:row>98</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90</xdr:row>
          <xdr:rowOff>152400</xdr:rowOff>
        </xdr:from>
        <xdr:to>
          <xdr:col>22</xdr:col>
          <xdr:colOff>0</xdr:colOff>
          <xdr:row>92</xdr:row>
          <xdr:rowOff>9525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89</xdr:row>
          <xdr:rowOff>142875</xdr:rowOff>
        </xdr:from>
        <xdr:to>
          <xdr:col>22</xdr:col>
          <xdr:colOff>0</xdr:colOff>
          <xdr:row>91</xdr:row>
          <xdr:rowOff>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98</xdr:row>
          <xdr:rowOff>0</xdr:rowOff>
        </xdr:from>
        <xdr:to>
          <xdr:col>15</xdr:col>
          <xdr:colOff>0</xdr:colOff>
          <xdr:row>99</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99</xdr:row>
          <xdr:rowOff>0</xdr:rowOff>
        </xdr:from>
        <xdr:to>
          <xdr:col>15</xdr:col>
          <xdr:colOff>0</xdr:colOff>
          <xdr:row>100</xdr:row>
          <xdr:rowOff>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100</xdr:row>
          <xdr:rowOff>0</xdr:rowOff>
        </xdr:from>
        <xdr:to>
          <xdr:col>15</xdr:col>
          <xdr:colOff>0</xdr:colOff>
          <xdr:row>101</xdr:row>
          <xdr:rowOff>19050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103</xdr:row>
          <xdr:rowOff>0</xdr:rowOff>
        </xdr:from>
        <xdr:to>
          <xdr:col>15</xdr:col>
          <xdr:colOff>0</xdr:colOff>
          <xdr:row>104</xdr:row>
          <xdr:rowOff>19050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101</xdr:row>
          <xdr:rowOff>0</xdr:rowOff>
        </xdr:from>
        <xdr:to>
          <xdr:col>15</xdr:col>
          <xdr:colOff>0</xdr:colOff>
          <xdr:row>102</xdr:row>
          <xdr:rowOff>19050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102</xdr:row>
          <xdr:rowOff>0</xdr:rowOff>
        </xdr:from>
        <xdr:to>
          <xdr:col>15</xdr:col>
          <xdr:colOff>0</xdr:colOff>
          <xdr:row>103</xdr:row>
          <xdr:rowOff>19050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104</xdr:row>
          <xdr:rowOff>0</xdr:rowOff>
        </xdr:from>
        <xdr:to>
          <xdr:col>15</xdr:col>
          <xdr:colOff>0</xdr:colOff>
          <xdr:row>105</xdr:row>
          <xdr:rowOff>19050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105</xdr:row>
          <xdr:rowOff>0</xdr:rowOff>
        </xdr:from>
        <xdr:to>
          <xdr:col>15</xdr:col>
          <xdr:colOff>0</xdr:colOff>
          <xdr:row>106</xdr:row>
          <xdr:rowOff>19050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106</xdr:row>
          <xdr:rowOff>0</xdr:rowOff>
        </xdr:from>
        <xdr:to>
          <xdr:col>15</xdr:col>
          <xdr:colOff>0</xdr:colOff>
          <xdr:row>107</xdr:row>
          <xdr:rowOff>19050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107</xdr:row>
          <xdr:rowOff>0</xdr:rowOff>
        </xdr:from>
        <xdr:to>
          <xdr:col>15</xdr:col>
          <xdr:colOff>0</xdr:colOff>
          <xdr:row>108</xdr:row>
          <xdr:rowOff>19050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108</xdr:row>
          <xdr:rowOff>0</xdr:rowOff>
        </xdr:from>
        <xdr:to>
          <xdr:col>15</xdr:col>
          <xdr:colOff>0</xdr:colOff>
          <xdr:row>109</xdr:row>
          <xdr:rowOff>19050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109</xdr:row>
          <xdr:rowOff>0</xdr:rowOff>
        </xdr:from>
        <xdr:to>
          <xdr:col>15</xdr:col>
          <xdr:colOff>0</xdr:colOff>
          <xdr:row>110</xdr:row>
          <xdr:rowOff>19050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98</xdr:row>
          <xdr:rowOff>0</xdr:rowOff>
        </xdr:from>
        <xdr:to>
          <xdr:col>22</xdr:col>
          <xdr:colOff>0</xdr:colOff>
          <xdr:row>99</xdr:row>
          <xdr:rowOff>19050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99</xdr:row>
          <xdr:rowOff>0</xdr:rowOff>
        </xdr:from>
        <xdr:to>
          <xdr:col>22</xdr:col>
          <xdr:colOff>0</xdr:colOff>
          <xdr:row>100</xdr:row>
          <xdr:rowOff>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99</xdr:row>
          <xdr:rowOff>152400</xdr:rowOff>
        </xdr:from>
        <xdr:to>
          <xdr:col>22</xdr:col>
          <xdr:colOff>0</xdr:colOff>
          <xdr:row>101</xdr:row>
          <xdr:rowOff>9525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103</xdr:row>
          <xdr:rowOff>0</xdr:rowOff>
        </xdr:from>
        <xdr:to>
          <xdr:col>22</xdr:col>
          <xdr:colOff>0</xdr:colOff>
          <xdr:row>104</xdr:row>
          <xdr:rowOff>19050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101</xdr:row>
          <xdr:rowOff>0</xdr:rowOff>
        </xdr:from>
        <xdr:to>
          <xdr:col>22</xdr:col>
          <xdr:colOff>0</xdr:colOff>
          <xdr:row>102</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102</xdr:row>
          <xdr:rowOff>0</xdr:rowOff>
        </xdr:from>
        <xdr:to>
          <xdr:col>22</xdr:col>
          <xdr:colOff>0</xdr:colOff>
          <xdr:row>103</xdr:row>
          <xdr:rowOff>19050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104</xdr:row>
          <xdr:rowOff>0</xdr:rowOff>
        </xdr:from>
        <xdr:to>
          <xdr:col>22</xdr:col>
          <xdr:colOff>0</xdr:colOff>
          <xdr:row>105</xdr:row>
          <xdr:rowOff>19050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105</xdr:row>
          <xdr:rowOff>0</xdr:rowOff>
        </xdr:from>
        <xdr:to>
          <xdr:col>22</xdr:col>
          <xdr:colOff>0</xdr:colOff>
          <xdr:row>106</xdr:row>
          <xdr:rowOff>19050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106</xdr:row>
          <xdr:rowOff>0</xdr:rowOff>
        </xdr:from>
        <xdr:to>
          <xdr:col>22</xdr:col>
          <xdr:colOff>0</xdr:colOff>
          <xdr:row>107</xdr:row>
          <xdr:rowOff>19050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107</xdr:row>
          <xdr:rowOff>0</xdr:rowOff>
        </xdr:from>
        <xdr:to>
          <xdr:col>22</xdr:col>
          <xdr:colOff>0</xdr:colOff>
          <xdr:row>108</xdr:row>
          <xdr:rowOff>19050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108</xdr:row>
          <xdr:rowOff>0</xdr:rowOff>
        </xdr:from>
        <xdr:to>
          <xdr:col>22</xdr:col>
          <xdr:colOff>0</xdr:colOff>
          <xdr:row>109</xdr:row>
          <xdr:rowOff>19050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109</xdr:row>
          <xdr:rowOff>0</xdr:rowOff>
        </xdr:from>
        <xdr:to>
          <xdr:col>22</xdr:col>
          <xdr:colOff>0</xdr:colOff>
          <xdr:row>110</xdr:row>
          <xdr:rowOff>19050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228599</xdr:colOff>
      <xdr:row>28</xdr:row>
      <xdr:rowOff>0</xdr:rowOff>
    </xdr:from>
    <xdr:to>
      <xdr:col>7</xdr:col>
      <xdr:colOff>22859</xdr:colOff>
      <xdr:row>28</xdr:row>
      <xdr:rowOff>155448</xdr:rowOff>
    </xdr:to>
    <xdr:sp macro="" textlink="">
      <xdr:nvSpPr>
        <xdr:cNvPr id="83" name="Rectangle 82">
          <a:hlinkClick xmlns:r="http://schemas.openxmlformats.org/officeDocument/2006/relationships" r:id="rId1"/>
          <a:extLst>
            <a:ext uri="{FF2B5EF4-FFF2-40B4-BE49-F238E27FC236}">
              <a16:creationId xmlns:a16="http://schemas.microsoft.com/office/drawing/2014/main" id="{00000000-0008-0000-0000-000053000000}"/>
            </a:ext>
          </a:extLst>
        </xdr:cNvPr>
        <xdr:cNvSpPr/>
      </xdr:nvSpPr>
      <xdr:spPr>
        <a:xfrm>
          <a:off x="1000124" y="4057650"/>
          <a:ext cx="822960" cy="155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Berkman,Blade L (DSHS)" id="{F635F45B-2B00-49C1-9BBE-324832972A73}" userId="S::Blade.Berkman@dshs.texas.gov::24eb7039-7c2f-4ed9-b5b3-543917ca7bb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BB24D78-932D-43F1-813B-46FE368152C5}" name="Table1" displayName="Table1" ref="A6:H260" totalsRowShown="0" headerRowDxfId="22" dataDxfId="20" headerRowBorderDxfId="21" tableBorderDxfId="19">
  <autoFilter ref="A6:H260" xr:uid="{4BB24D78-932D-43F1-813B-46FE368152C5}"/>
  <tableColumns count="8">
    <tableColumn id="1" xr3:uid="{D5C8C9A5-9A42-4299-AF1A-FDF81DFF5C9F}" name="County" dataDxfId="18"/>
    <tableColumn id="2" xr3:uid="{5EC7AC83-336D-4BE5-86A5-ADED0F2641AC}" name="0" dataDxfId="17"/>
    <tableColumn id="3" xr3:uid="{055CC44F-FDDA-40FF-8D52-91C14C27B540}" name="1" dataDxfId="16"/>
    <tableColumn id="4" xr3:uid="{0A1A8682-CD34-44D6-BE68-B8AF64F0FFAC}" name="2" dataDxfId="15"/>
    <tableColumn id="5" xr3:uid="{114D01AE-3D18-4622-8CD8-E684700DBEAB}" name="3" dataDxfId="14"/>
    <tableColumn id="6" xr3:uid="{F7002F5F-FEF6-4D5C-A07D-060FA5604D81}" name="4" dataDxfId="13"/>
    <tableColumn id="7" xr3:uid="{E82CBBA9-CFFC-49CA-BC49-2C11AF6ABD2E}" name="5" dataDxfId="12"/>
    <tableColumn id="8" xr3:uid="{A58FE943-D532-4413-9DAE-F45C1DD8F68E}" name="6"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C630CD-2E9C-4B80-8E5E-A94E90C5745F}" name="Table2" displayName="Table2" ref="A6:I1799" totalsRowShown="0" headerRowDxfId="10" dataDxfId="9">
  <autoFilter ref="A6:I1799" xr:uid="{BCC630CD-2E9C-4B80-8E5E-A94E90C5745F}"/>
  <tableColumns count="9">
    <tableColumn id="1" xr3:uid="{323B2F3A-ED10-460F-B699-9B4AA195F86B}" name="Metro Area" dataDxfId="8"/>
    <tableColumn id="2" xr3:uid="{C60E194F-9130-4AB6-805A-82B3EAE507B3}" name="Zip Code" dataDxfId="7"/>
    <tableColumn id="3" xr3:uid="{5311001F-1EE1-4631-AB25-C95C1C651F07}" name="0" dataDxfId="6"/>
    <tableColumn id="4" xr3:uid="{8BB82C6C-3E86-4F12-8F4B-F7C1C22CA825}" name="1" dataDxfId="5"/>
    <tableColumn id="5" xr3:uid="{A35F0EF7-6C0C-478F-B105-F498F50A9030}" name="2" dataDxfId="4"/>
    <tableColumn id="6" xr3:uid="{DF4FC723-7695-41A9-BB0E-B148441F4088}" name="3" dataDxfId="3"/>
    <tableColumn id="7" xr3:uid="{D143455A-D4D7-4859-9092-692515AFA182}" name="4" dataDxfId="2"/>
    <tableColumn id="8" xr3:uid="{70A1474F-E089-4E3F-BD1C-A9EF0B22A307}" name="5" dataDxfId="1"/>
    <tableColumn id="9" xr3:uid="{5989C592-615F-4A92-894C-802C1962C6AE}" name="6"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Y134" dT="2023-09-13T17:25:08.92" personId="{F635F45B-2B00-49C1-9BBE-324832972A73}" id="{E397B0F3-C0D6-474B-8E48-3632141DD14D}">
    <text>You need to fill blanks using this method:
https://www.automateexcel.com/how-to/fill-blank-cells-value-above/</text>
  </threadedComment>
  <threadedComment ref="CZ134" dT="2022-10-25T16:39:53.16" personId="{F635F45B-2B00-49C1-9BBE-324832972A73}" id="{BDD0DDB0-F2EC-4815-B15E-C7DD0340F822}">
    <text>After pasting the rent standard pivot table in the area below, you'll need to convert the zip codes from text to number format. Select the first zip code in the range, then hit Shift+Ctrl+Down Arrow to select the entire range. Then go to the Data tab, select "Text to Columns," and hit next until done.</text>
  </threadedComment>
</ThreadedComments>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microsoft.com/office/2017/10/relationships/threadedComment" Target="../threadedComments/threadedComment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76BBA-80BC-4302-ACB2-63570AFE41EA}">
  <sheetPr codeName="Sheet15">
    <tabColor theme="9" tint="0.59999389629810485"/>
  </sheetPr>
  <dimension ref="A1:DN1927"/>
  <sheetViews>
    <sheetView showGridLines="0" tabSelected="1" showRuler="0" view="pageLayout" zoomScaleNormal="100" workbookViewId="0">
      <selection activeCell="H6" sqref="H6:U6"/>
    </sheetView>
  </sheetViews>
  <sheetFormatPr defaultColWidth="6.42578125" defaultRowHeight="12.75" x14ac:dyDescent="0.25"/>
  <cols>
    <col min="1" max="12" width="3.5703125" style="10" customWidth="1"/>
    <col min="13" max="13" width="3" style="10" customWidth="1"/>
    <col min="14" max="14" width="4.140625" style="10" customWidth="1"/>
    <col min="15" max="19" width="3.5703125" style="10" customWidth="1"/>
    <col min="20" max="20" width="3" style="10" customWidth="1"/>
    <col min="21" max="21" width="4.140625" style="10" customWidth="1"/>
    <col min="22" max="26" width="3.5703125" style="10" customWidth="1"/>
    <col min="27" max="27" width="3" style="10" customWidth="1"/>
    <col min="28" max="28" width="4.140625" style="10" customWidth="1"/>
    <col min="29" max="29" width="6.5703125" style="8" hidden="1" customWidth="1"/>
    <col min="30" max="31" width="6.5703125" style="9" hidden="1" customWidth="1"/>
    <col min="32" max="35" width="6.5703125" style="8" hidden="1" customWidth="1"/>
    <col min="36" max="36" width="6.7109375" style="8" hidden="1" customWidth="1"/>
    <col min="37" max="43" width="6.5703125" style="8" hidden="1" customWidth="1"/>
    <col min="44" max="44" width="6.42578125" style="8" hidden="1" customWidth="1"/>
    <col min="45" max="45" width="3.7109375" style="8" hidden="1" customWidth="1"/>
    <col min="46" max="46" width="1.85546875" style="8" hidden="1" customWidth="1"/>
    <col min="47" max="47" width="6.42578125" style="8" hidden="1" customWidth="1"/>
    <col min="48" max="48" width="3.7109375" style="8" hidden="1" customWidth="1"/>
    <col min="49" max="49" width="1.85546875" style="8" hidden="1" customWidth="1"/>
    <col min="50" max="50" width="6.42578125" style="8" hidden="1" customWidth="1"/>
    <col min="51" max="75" width="3.7109375" style="8" hidden="1" customWidth="1"/>
    <col min="76" max="102" width="6.5703125" style="10" hidden="1" customWidth="1"/>
    <col min="103" max="118" width="6.42578125" style="10" hidden="1" customWidth="1"/>
    <col min="119" max="16384" width="6.42578125" style="10"/>
  </cols>
  <sheetData>
    <row r="1" spans="1:118" x14ac:dyDescent="0.25">
      <c r="A1" s="345" t="s">
        <v>539</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DN1" s="301"/>
    </row>
    <row r="2" spans="1:118" x14ac:dyDescent="0.2">
      <c r="A2" s="346" t="s">
        <v>541</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11" t="s">
        <v>6</v>
      </c>
      <c r="AD2" s="11" t="s">
        <v>266</v>
      </c>
      <c r="AE2" s="11" t="s">
        <v>267</v>
      </c>
      <c r="AF2" s="11" t="s">
        <v>263</v>
      </c>
      <c r="AG2" s="11" t="s">
        <v>268</v>
      </c>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row>
    <row r="3" spans="1:118" s="7" customFormat="1" x14ac:dyDescent="0.2">
      <c r="A3" s="196" t="s">
        <v>542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row>
    <row r="4" spans="1:118" s="7" customFormat="1" x14ac:dyDescent="0.2">
      <c r="A4" s="196" t="s">
        <v>543</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row>
    <row r="5" spans="1:118" s="205" customFormat="1" ht="5.25"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D5" s="206"/>
      <c r="AE5" s="206"/>
      <c r="AF5" s="206">
        <f>IF(H6&lt;&gt;0,1,0)</f>
        <v>0</v>
      </c>
    </row>
    <row r="6" spans="1:118" x14ac:dyDescent="0.2">
      <c r="A6" s="12" t="s">
        <v>5</v>
      </c>
      <c r="B6" s="3"/>
      <c r="C6" s="3"/>
      <c r="D6" s="3"/>
      <c r="E6" s="3"/>
      <c r="F6" s="3"/>
      <c r="G6" s="3"/>
      <c r="H6" s="347"/>
      <c r="I6" s="347"/>
      <c r="J6" s="347"/>
      <c r="K6" s="347"/>
      <c r="L6" s="347"/>
      <c r="M6" s="347"/>
      <c r="N6" s="347"/>
      <c r="O6" s="347"/>
      <c r="P6" s="347"/>
      <c r="Q6" s="347"/>
      <c r="R6" s="347"/>
      <c r="S6" s="347"/>
      <c r="T6" s="347"/>
      <c r="U6" s="347"/>
      <c r="V6" s="4"/>
      <c r="W6" s="4"/>
      <c r="X6" s="3"/>
      <c r="Y6" s="5" t="s">
        <v>0</v>
      </c>
      <c r="Z6" s="348"/>
      <c r="AA6" s="348"/>
      <c r="AB6" s="348"/>
      <c r="AF6" s="9">
        <f>IF(Z6&lt;&gt;0,1,0)</f>
        <v>0</v>
      </c>
    </row>
    <row r="7" spans="1:118" x14ac:dyDescent="0.2">
      <c r="A7" s="2" t="s">
        <v>264</v>
      </c>
      <c r="B7" s="4"/>
      <c r="C7" s="4"/>
      <c r="D7" s="4"/>
      <c r="E7" s="14"/>
      <c r="F7" s="14"/>
      <c r="G7" s="14"/>
      <c r="H7" s="349"/>
      <c r="I7" s="349"/>
      <c r="J7" s="349"/>
      <c r="K7" s="349"/>
      <c r="L7" s="349"/>
      <c r="M7" s="349"/>
      <c r="N7" s="349"/>
      <c r="O7" s="349"/>
      <c r="P7" s="349"/>
      <c r="Q7" s="349"/>
      <c r="R7" s="349"/>
      <c r="S7" s="349"/>
      <c r="T7" s="349"/>
      <c r="U7" s="349"/>
      <c r="V7" s="4"/>
      <c r="W7" s="4"/>
      <c r="X7" s="15"/>
      <c r="Y7" s="15"/>
      <c r="Z7" s="15"/>
      <c r="AA7" s="15"/>
      <c r="AB7" s="15"/>
      <c r="AC7" s="10"/>
      <c r="AD7" s="13"/>
      <c r="AE7" s="13"/>
      <c r="AF7" s="9">
        <f>IF(H7&lt;&gt;0,1,0)</f>
        <v>0</v>
      </c>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row>
    <row r="8" spans="1:118" s="205" customFormat="1" ht="5.25" x14ac:dyDescent="0.25">
      <c r="A8" s="207"/>
      <c r="B8" s="207"/>
      <c r="C8" s="207"/>
      <c r="D8" s="207"/>
      <c r="E8" s="208"/>
      <c r="F8" s="208"/>
      <c r="G8" s="208"/>
      <c r="H8" s="209"/>
      <c r="J8" s="208"/>
      <c r="K8" s="208"/>
      <c r="L8" s="208"/>
      <c r="M8" s="208"/>
      <c r="N8" s="208"/>
      <c r="O8" s="208"/>
      <c r="P8" s="208"/>
      <c r="Q8" s="208"/>
      <c r="R8" s="208"/>
      <c r="S8" s="208"/>
      <c r="T8" s="208"/>
      <c r="U8" s="208"/>
      <c r="V8" s="208"/>
      <c r="W8" s="208"/>
      <c r="X8" s="208"/>
      <c r="Y8" s="208"/>
      <c r="Z8" s="208"/>
      <c r="AA8" s="208"/>
      <c r="AB8" s="208"/>
      <c r="AD8" s="206"/>
      <c r="AE8" s="206"/>
    </row>
    <row r="9" spans="1:118" x14ac:dyDescent="0.25">
      <c r="A9" s="336" t="str">
        <f>IF(SUM(AF5:AF7)=0,"Let's get started! Enter a client name and/or ID number.",IF(AND(AF5=0,SUM(AF6:AF7)&gt;0),"Enter a client name and/or ID number.",IF(AF6=0,"Enter the examination date.",IF(AF7=0,"Enter a housing case manager name.","Screening"))))</f>
        <v>Let's get started! Enter a client name and/or ID number.</v>
      </c>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8"/>
      <c r="AJ9" s="8" t="s">
        <v>536</v>
      </c>
    </row>
    <row r="10" spans="1:118" s="205" customFormat="1" ht="5.25" x14ac:dyDescent="0.25">
      <c r="AD10" s="206"/>
      <c r="AE10" s="206"/>
    </row>
    <row r="11" spans="1:118" x14ac:dyDescent="0.2">
      <c r="A11" s="19">
        <v>1</v>
      </c>
      <c r="B11" s="3" t="s">
        <v>591</v>
      </c>
      <c r="P11" s="271"/>
      <c r="Q11" s="271"/>
      <c r="R11" s="271"/>
      <c r="S11" s="271"/>
      <c r="T11" s="271"/>
      <c r="U11" s="271"/>
      <c r="Z11" s="328"/>
      <c r="AA11" s="328"/>
      <c r="AB11" s="328"/>
      <c r="AF11" s="9">
        <f t="shared" ref="AF11:AF18" si="0">IF(Z11&lt;&gt;0,1,0)</f>
        <v>0</v>
      </c>
      <c r="AG11" s="250"/>
      <c r="AJ11" s="8" t="s">
        <v>523</v>
      </c>
      <c r="AK11" s="286" t="str">
        <f>IF(NOT(AND(A9="Screening",A27="Rent Standard")),"",Z12)</f>
        <v/>
      </c>
      <c r="AL11" s="10"/>
      <c r="AM11" s="10"/>
      <c r="AN11" s="10"/>
      <c r="AO11" s="10"/>
      <c r="AP11" s="10"/>
      <c r="AQ11" s="289" t="str">
        <f>IF(NOT(AND(A9="Screening",A27="Rent Standard")),"",IF(AN14="NA","NA",IF(AND(AM13="Shared",AN14="Was Shared"),"No sharing change",IF(AND(AM13="Not Shared",AN14="Was Not Shared"),"No sharing change",IF(AND(AM13="Shared",AN14="Was Not Shared"),"Sharing change",IF(AND(AM13="Not Shared",AN14="Was Shared"),"Sharing change",""))))))</f>
        <v/>
      </c>
      <c r="AT11" s="10"/>
      <c r="BG11" s="10"/>
      <c r="BP11" s="10"/>
      <c r="BQ11" s="10"/>
      <c r="BR11" s="10"/>
      <c r="BS11" s="10"/>
      <c r="BT11" s="10"/>
      <c r="BU11" s="10"/>
      <c r="BV11" s="10"/>
      <c r="BW11" s="10"/>
    </row>
    <row r="12" spans="1:118" x14ac:dyDescent="0.2">
      <c r="A12" s="19">
        <v>2</v>
      </c>
      <c r="B12" s="3" t="str">
        <f>CONCATENATE("Is this a new or current",IF(AF11=0," (_)"," "),Z11,"-assisted household?")</f>
        <v>Is this a new or current (_)-assisted household?</v>
      </c>
      <c r="P12" s="271"/>
      <c r="Q12" s="271"/>
      <c r="R12" s="271"/>
      <c r="S12" s="271"/>
      <c r="T12" s="271"/>
      <c r="U12" s="271"/>
      <c r="Z12" s="333"/>
      <c r="AA12" s="333"/>
      <c r="AB12" s="333"/>
      <c r="AF12" s="9">
        <f t="shared" si="0"/>
        <v>0</v>
      </c>
      <c r="AG12" s="250"/>
      <c r="AJ12" s="8" t="s">
        <v>6</v>
      </c>
      <c r="AK12" s="10"/>
      <c r="AL12" s="251" t="str">
        <f>IF(NOT(AND(A9="Screening",A27="Rent Standard")),"",Z13)</f>
        <v/>
      </c>
      <c r="AM12" s="10"/>
      <c r="AN12" s="10"/>
      <c r="AO12" s="10"/>
      <c r="AP12" s="10"/>
      <c r="AQ12" s="289" t="str">
        <f>IF(NOT(AND(A9="Screening",A27="Rent Standard")),"",IF(AO15="NA","NA",IF(AO15="Authorized unit size has changed since the most recent initial/annual","Unit size change",IF(AO15="Authorized unit size has not changed since the most recent initial/annual","No unit size change",""))))</f>
        <v/>
      </c>
      <c r="AT12" s="10"/>
      <c r="BG12" s="10"/>
      <c r="BP12" s="10"/>
      <c r="BQ12" s="10"/>
      <c r="BR12" s="10"/>
      <c r="BS12" s="10"/>
      <c r="BT12" s="10"/>
      <c r="BU12" s="10"/>
      <c r="BV12" s="10"/>
      <c r="BW12" s="10"/>
    </row>
    <row r="13" spans="1:118" x14ac:dyDescent="0.2">
      <c r="A13" s="19">
        <v>3</v>
      </c>
      <c r="B13" s="3" t="str">
        <f>CONCATENATE("Select the type of",IF(AF11=0," (_)"," "),Z11," rent standard and rent reasonableness examination or reexamination.")</f>
        <v>Select the type of (_) rent standard and rent reasonableness examination or reexamination.</v>
      </c>
      <c r="P13" s="271"/>
      <c r="Q13" s="271"/>
      <c r="R13" s="271"/>
      <c r="S13" s="271"/>
      <c r="T13" s="271"/>
      <c r="U13" s="271"/>
      <c r="Z13" s="333"/>
      <c r="AA13" s="333"/>
      <c r="AB13" s="333"/>
      <c r="AC13" s="43">
        <f>IF(Z13="Initial",1,IF(Z13="Annual",2,IF(Z13="Interim",3,0)))</f>
        <v>0</v>
      </c>
      <c r="AF13" s="9">
        <f>IF(Z13&lt;&gt;0,1,0)</f>
        <v>0</v>
      </c>
      <c r="AG13" s="20">
        <f>IF(AND(AF12=1,Z12="New",AF13=1,OR(AC13=2,AC13=3)),1,0)</f>
        <v>0</v>
      </c>
      <c r="AJ13" s="8" t="s">
        <v>524</v>
      </c>
      <c r="AK13" s="10"/>
      <c r="AL13" s="10"/>
      <c r="AM13" s="274" t="str">
        <f>IF(NOT(AND(A9="Screening",A27="Rent Standard")),"",IF(Z16="Yes","Shared",IF(Z16="No","Not Shared","")))</f>
        <v/>
      </c>
      <c r="AN13" s="10"/>
      <c r="AO13" s="10"/>
      <c r="AP13" s="10"/>
      <c r="AQ13" s="289" t="str">
        <f>IF(NOT(AND(A9="Screening",A27="Rent Standard")),"",IF(AQ12="No unit size change","NA",IF(AQ19="","NA",AQ19)))</f>
        <v/>
      </c>
      <c r="AT13" s="10"/>
      <c r="BG13" s="10"/>
      <c r="BP13" s="10"/>
      <c r="BQ13" s="10"/>
      <c r="BR13" s="10"/>
      <c r="BS13" s="10"/>
      <c r="BT13" s="10"/>
      <c r="BU13" s="10"/>
      <c r="BV13" s="10"/>
      <c r="BW13" s="10"/>
    </row>
    <row r="14" spans="1:118" x14ac:dyDescent="0.25">
      <c r="A14" s="19">
        <v>4</v>
      </c>
      <c r="B14" s="3" t="str">
        <f>CONCATENATE("Enter the zip code of the",IF(AF13=0," unit",IF(AND(AF13=1,AC13=1)," proposed unit",IF(AND(AF13=1,OR(AC13=2,AC13=3))," current unit"," unit"))),".")</f>
        <v>Enter the zip code of the unit.</v>
      </c>
      <c r="N14" s="351" t="str">
        <f>IF(Y24="See note",CONCATENATE("If a current household’s authorized unit size on line 13 changes during an interim reexamination, then the household’s rent standard will depend on"," their new authorized unit size and the current effective rent standard at their next annual reexamination."),IF(OR(AF18=0,AF19=0,AF20=0,AG18=1,AG19=1,AG20=1,Z19="",Z19=0),"",IF(AND(AI22=0,AK22=1,AK23=1,AK24=0),"",IF(VLOOKUP(Z20,AO102:AP116,2)&gt;VLOOKUP(Z19,AO85:AQ89,3),"Caution: Insufficient private space. Increase the number of bedrooms the household will use, grant an exception, or select a new unit.",""))))</f>
        <v/>
      </c>
      <c r="O14" s="351"/>
      <c r="P14" s="351"/>
      <c r="Q14" s="351"/>
      <c r="R14" s="351"/>
      <c r="S14" s="351"/>
      <c r="T14" s="351"/>
      <c r="U14" s="351"/>
      <c r="Z14" s="333"/>
      <c r="AA14" s="333"/>
      <c r="AB14" s="333"/>
      <c r="AD14" s="250"/>
      <c r="AF14" s="9">
        <f t="shared" si="0"/>
        <v>0</v>
      </c>
      <c r="AG14" s="250"/>
      <c r="AJ14" s="8" t="s">
        <v>525</v>
      </c>
      <c r="AK14" s="10"/>
      <c r="AL14" s="10"/>
      <c r="AM14" s="10"/>
      <c r="AN14" s="265" t="str">
        <f>IF(NOT(AND(A9="Screening",A27="Rent Standard")),"",IF(AND(OR(AK11="New",AK11="Current"),AL12="Initial"),"NA",IF(AND(AK11="Current",OR(AL12="Interim",AL12="Annual")),IF(Z17="Yes","Was Shared",IF(Z17="No","Was Not Shared","")))))</f>
        <v/>
      </c>
      <c r="AO14" s="10"/>
      <c r="AP14" s="10"/>
      <c r="AQ14" s="10"/>
      <c r="AT14" s="10"/>
      <c r="BG14" s="10"/>
      <c r="BP14" s="10"/>
      <c r="BQ14" s="10"/>
      <c r="BR14" s="10"/>
      <c r="BS14" s="10"/>
      <c r="BT14" s="10"/>
      <c r="BU14" s="10"/>
      <c r="BV14" s="10"/>
      <c r="BW14" s="10"/>
    </row>
    <row r="15" spans="1:118" x14ac:dyDescent="0.25">
      <c r="A15" s="19">
        <v>5</v>
      </c>
      <c r="B15" s="3" t="str">
        <f>CONCATENATE("Select the county of the",IF(AF13=0," unit",IF(AND(AF13=1,AC13=1)," proposed unit",IF(AND(AF13=1,OR(AC13=2,AC13=3))," current unit"," unit"))),".")</f>
        <v>Select the county of the unit.</v>
      </c>
      <c r="N15" s="351"/>
      <c r="O15" s="351"/>
      <c r="P15" s="351"/>
      <c r="Q15" s="351"/>
      <c r="R15" s="351"/>
      <c r="S15" s="351"/>
      <c r="T15" s="351"/>
      <c r="U15" s="351"/>
      <c r="Z15" s="350"/>
      <c r="AA15" s="350"/>
      <c r="AB15" s="350"/>
      <c r="AF15" s="9">
        <f t="shared" si="0"/>
        <v>0</v>
      </c>
      <c r="AG15" s="250"/>
      <c r="AJ15" s="8" t="s">
        <v>526</v>
      </c>
      <c r="AK15" s="10"/>
      <c r="AL15" s="10"/>
      <c r="AM15" s="10"/>
      <c r="AN15" s="10"/>
      <c r="AO15" s="287" t="str">
        <f>IF(NOT(AND(A9="Screening",A27="Rent Standard")),"",IF(AND(OR(AK11="New",AK11="Current"),AL12="Initial"),"NA",IF(AND(AK11="Current",OR(AL12="Interim",AL12="Annual")),IF(Z24="Yes","Authorized unit size has changed since the most recent initial/annual",IF(Z24="No","Authorized unit size has not changed since the most recent initial/annual","")))))</f>
        <v/>
      </c>
      <c r="AP15" s="10"/>
      <c r="AQ15" s="10"/>
      <c r="AR15" s="10"/>
      <c r="AT15" s="10"/>
      <c r="BG15" s="10"/>
      <c r="BP15" s="10"/>
      <c r="BQ15" s="10"/>
      <c r="BR15" s="10"/>
      <c r="BS15" s="10"/>
      <c r="BT15" s="10"/>
      <c r="BU15" s="10"/>
      <c r="BV15" s="10"/>
      <c r="BW15" s="10"/>
    </row>
    <row r="16" spans="1:118" x14ac:dyDescent="0.25">
      <c r="A16" s="19">
        <v>6</v>
      </c>
      <c r="B16" s="3" t="s">
        <v>518</v>
      </c>
      <c r="N16" s="351"/>
      <c r="O16" s="351"/>
      <c r="P16" s="351"/>
      <c r="Q16" s="351"/>
      <c r="R16" s="351"/>
      <c r="S16" s="351"/>
      <c r="T16" s="351"/>
      <c r="U16" s="351"/>
      <c r="Z16" s="333"/>
      <c r="AA16" s="333"/>
      <c r="AB16" s="333"/>
      <c r="AD16" s="21">
        <f>IF(Z16="No",0,1)</f>
        <v>1</v>
      </c>
      <c r="AF16" s="9">
        <f t="shared" si="0"/>
        <v>0</v>
      </c>
      <c r="AG16" s="250"/>
      <c r="AJ16" s="8" t="s">
        <v>527</v>
      </c>
      <c r="AK16" s="10"/>
      <c r="AL16" s="10"/>
      <c r="AM16" s="10"/>
      <c r="AN16" s="10"/>
      <c r="AO16" s="10"/>
      <c r="AP16" s="266" t="str">
        <f>IF(NOT(AND(A9="Screening",A27="Rent Standard")),"",IF(AND(OR(AK11="New",AK11="Current"),AL12="Initial"),"Hold harmless not applicable due to initial examination; use current rent standard",IF(AND(AL12="Interim",AQ11="No sharing change"),"Hold harmless applicable; use higher of previous or current rent standard",IF(AND(AL12="Interim",AQ11="Sharing change"),"Hold harmless not applicable due to shared housing change; use current rent standard",IF(AND(AL12="Annual",AQ11="No sharing change",AQ12="Unit size change"),"Hold harmless not applicable due to authorized unit size change; must use current rent standard",IF(AND(AL12="Annual",AQ11="No sharing change",AQ12="No unit size change"),"Hold harmless applicable; use higher of previous or current rent standard",IF(AND(AL12="Annual",AQ11="Sharing change",AQ12="Unit size change"),"Hold harmless not applicable due to shared housing and authorized unit size change; must use current rent standard",IF(AND(AL12="Annual",AQ11="Sharing change",AQ12="No unit size change"),"Hold harmless not applicable due to shared housing change; must use current rent standard",""))))))))</f>
        <v/>
      </c>
      <c r="AQ16" s="10"/>
      <c r="AR16" s="10"/>
      <c r="AT16" s="10"/>
      <c r="BG16" s="10"/>
      <c r="BP16" s="10"/>
      <c r="BQ16" s="10"/>
      <c r="BR16" s="10"/>
      <c r="BS16" s="10"/>
      <c r="BT16" s="10"/>
      <c r="BU16" s="10"/>
      <c r="BV16" s="10"/>
      <c r="BW16" s="10"/>
    </row>
    <row r="17" spans="1:79" x14ac:dyDescent="0.2">
      <c r="A17" s="19">
        <v>7</v>
      </c>
      <c r="B17" s="260" t="str">
        <f>IF(AND(AF16=1,AD16=1),"Was this already a shared housing arrangement?","Was this previously a shared housing arrangement?")</f>
        <v>Was this previously a shared housing arrangement?</v>
      </c>
      <c r="N17" s="351"/>
      <c r="O17" s="351"/>
      <c r="P17" s="351"/>
      <c r="Q17" s="351"/>
      <c r="R17" s="351"/>
      <c r="S17" s="351"/>
      <c r="T17" s="351"/>
      <c r="U17" s="351"/>
      <c r="V17" s="261"/>
      <c r="W17" s="330" t="str">
        <f>IF(AD17=0,"Not applicable","")</f>
        <v/>
      </c>
      <c r="X17" s="330"/>
      <c r="Y17" s="330"/>
      <c r="Z17" s="350"/>
      <c r="AA17" s="350"/>
      <c r="AB17" s="350"/>
      <c r="AD17" s="23">
        <f>IF(OR(AF12=0,AF13=0),1,IF(AND(AF12=1,OR(Z12="New",Z12="Current"),AF13=1,AC13=1),0,IF(AND(AF12=1,Z12="Current",AF13=1,OR(AC13=2,AC13=3)),1,0)))</f>
        <v>1</v>
      </c>
      <c r="AF17" s="9">
        <f>IF(AND(AF12=1,Z12="New",AF13=1,AC13=1),1,IF(AND(AF12=1,Z12="Current",AF13=1,AC13=1),1,IF(AND(AF12=1,Z12="Current",AF13=1,OR(AC13=2,AC13=3),Z17&lt;&gt;0),1,0)))</f>
        <v>0</v>
      </c>
      <c r="AG17" s="20">
        <f>IF(AND(AF12=1,Z12="New",AF13=1,OR(AC13=1,AC13=2,AC13=3),Z17&lt;&gt;0),1,IF(AND(AF12=1,Z12="Current",AF13=1,AC13=1,Z17&lt;&gt;0),1,0))</f>
        <v>0</v>
      </c>
      <c r="AJ17" s="8" t="s">
        <v>528</v>
      </c>
      <c r="AK17" s="10"/>
      <c r="AL17" s="10"/>
      <c r="AM17" s="10"/>
      <c r="AN17" s="10"/>
      <c r="AO17" s="10"/>
      <c r="AP17" s="10"/>
      <c r="AQ17" s="288" t="str">
        <f>IF(NOT(AND(A9="Screening",A27="Rent Standard")),"",IF(AND(OR(AK11="New",AK11="Current"),AL12="Initial"),"Use current authorized unit size",IF(AND(AL12="Interim",AQ12="Unit size change",AQ19="Decrease"),"Use previous (higher) authorized unit size until next annual",IF(AND(AL12="Interim",AQ12="Unit size change",AQ19="Increase"),"Use current (new) authorized unit size",IF(AND(AL12="Interim",AQ12="No unit size change"),"Use current authorized unit size",IF(AL12="Annual","Use current authorized unit size",""))))))</f>
        <v/>
      </c>
      <c r="AR17" s="10"/>
      <c r="AT17" s="10"/>
      <c r="BG17" s="10"/>
      <c r="BP17" s="10"/>
      <c r="BQ17" s="10"/>
      <c r="BR17" s="10"/>
      <c r="BS17" s="10"/>
      <c r="BT17" s="10"/>
      <c r="BU17" s="10"/>
      <c r="BV17" s="10"/>
      <c r="BW17" s="10"/>
    </row>
    <row r="18" spans="1:79" x14ac:dyDescent="0.25">
      <c r="A18" s="19">
        <v>8</v>
      </c>
      <c r="B18" s="3" t="str">
        <f>CONCATENATE("Select the number of bedrooms in the",IF(AF13=0," unit",IF(AND(AF13=1,AC13=1)," proposed unit",IF(AND(AF13=1,OR(AC13=2,AC13=3))," current unit"," unit"))),".")</f>
        <v>Select the number of bedrooms in the unit.</v>
      </c>
      <c r="N18" s="351"/>
      <c r="O18" s="351"/>
      <c r="P18" s="351"/>
      <c r="Q18" s="351"/>
      <c r="R18" s="351"/>
      <c r="S18" s="351"/>
      <c r="T18" s="351"/>
      <c r="U18" s="351"/>
      <c r="V18" s="272"/>
      <c r="W18" s="272"/>
      <c r="X18" s="272"/>
      <c r="Z18" s="352"/>
      <c r="AA18" s="352"/>
      <c r="AB18" s="352"/>
      <c r="AD18" s="23">
        <f>IF(AD16=1,1,0)</f>
        <v>1</v>
      </c>
      <c r="AF18" s="9">
        <f t="shared" si="0"/>
        <v>0</v>
      </c>
      <c r="AG18" s="20">
        <f>IF(AF18=0,0,IFERROR(IF(MATCH(Z18,AF99:AF106,0),0,),1))</f>
        <v>0</v>
      </c>
      <c r="AH18" s="20">
        <f>IF(OR(AF18=0,AF20=0,AF23=0,AG18=1,AG20=1,AG23=1,AK22=0),0,IF(AND(VLOOKUP(Z23,AL92:AM98,2)&gt;MAX(VLOOKUP(Z20,AF79:AI90,2),VLOOKUP(Z20,AF79:AI90,4)),VLOOKUP(Z23,AL92:AM98,2)&gt;VLOOKUP(Z18,AL92:AM98,2)),1,0))</f>
        <v>0</v>
      </c>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row>
    <row r="19" spans="1:79" x14ac:dyDescent="0.2">
      <c r="A19" s="19">
        <v>9</v>
      </c>
      <c r="B19" s="3" t="s">
        <v>269</v>
      </c>
      <c r="N19" s="351"/>
      <c r="O19" s="351"/>
      <c r="P19" s="351"/>
      <c r="Q19" s="351"/>
      <c r="R19" s="351"/>
      <c r="S19" s="351"/>
      <c r="T19" s="351"/>
      <c r="U19" s="351"/>
      <c r="W19" s="330" t="str">
        <f>IF(AD19=0,"Not applicable","")</f>
        <v/>
      </c>
      <c r="X19" s="330"/>
      <c r="Y19" s="330"/>
      <c r="Z19" s="334"/>
      <c r="AA19" s="334"/>
      <c r="AB19" s="334"/>
      <c r="AD19" s="23">
        <f>IF(AD16=1,1,0)</f>
        <v>1</v>
      </c>
      <c r="AF19" s="9">
        <f>IF(Z16="No",1,IF(AND(Z16="Yes",Z19&lt;&gt;0),1,0))</f>
        <v>0</v>
      </c>
      <c r="AG19" s="24">
        <f>IF(AND(Z16="No",Z19&lt;&gt;0),1,0)</f>
        <v>0</v>
      </c>
      <c r="AH19" s="20">
        <f>IF(AND(Z16="Yes",Z19=""),1,0)</f>
        <v>0</v>
      </c>
      <c r="AI19" s="20">
        <f>IF(AD16=0,0,IFERROR(IF(MATCH(Z19,AH99:AH104,0),0,),1))</f>
        <v>1</v>
      </c>
      <c r="AJ19" s="20">
        <f>IF(OR(AF18=0,AF19=0,AF20=0,AF23=0,AG18=1,AG19=1,AG20=1,AG23=1,AK22=0,Z19="",Z19=0),0,IF(AND(VLOOKUP(Z23,AL92:AM98,2)&gt;MAX(VLOOKUP(Z20,AF79:AI90,2),VLOOKUP(Z20,AF79:AI90,4)),VLOOKUP(Z23,AL92:AM98,2)&gt;VLOOKUP(Z19,AO85:AQ89,3)),1,0))</f>
        <v>0</v>
      </c>
      <c r="AK19" s="25" t="str">
        <f>IF(NOT(AND(A9="Screening",A27="Rent Standard")),"",IF(AND(A9="Screening",A27="Rent Standard",AF24=1,AG24=0,Z24&lt;&gt;0,Z24="No"),0,1))</f>
        <v/>
      </c>
      <c r="AL19" s="265" t="s">
        <v>521</v>
      </c>
      <c r="AM19" s="265"/>
      <c r="AN19" s="265"/>
      <c r="AO19" s="265"/>
      <c r="AP19" s="265"/>
      <c r="AQ19" s="267" t="str">
        <f>IF(OR(AK20="",AK20=0),"",IF(VLOOKUP(Z23,AL92:AM98,2)=VLOOKUP(Z25,AL92:AM98,2),"No Change",IF(VLOOKUP(Z23,AL92:AM98,2)&gt;VLOOKUP(Z25,AL92:AM98,2),"Increase",IF(VLOOKUP(Z23,AL92:AM98,2)&lt;VLOOKUP(Z25,AL92:AM98,2),"Decrease",""))))</f>
        <v/>
      </c>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row>
    <row r="20" spans="1:79" x14ac:dyDescent="0.25">
      <c r="A20" s="19">
        <v>10</v>
      </c>
      <c r="B20" s="3" t="s">
        <v>589</v>
      </c>
      <c r="N20" s="351"/>
      <c r="O20" s="351"/>
      <c r="P20" s="351"/>
      <c r="Q20" s="351"/>
      <c r="R20" s="351"/>
      <c r="S20" s="351"/>
      <c r="T20" s="351"/>
      <c r="U20" s="351"/>
      <c r="Z20" s="334"/>
      <c r="AA20" s="334"/>
      <c r="AB20" s="334"/>
      <c r="AF20" s="9">
        <f>IF(Z20&lt;&gt;0,1,0)</f>
        <v>0</v>
      </c>
      <c r="AG20" s="24">
        <f>IF(SUM(AH20:AI20)&gt;0,1,0)</f>
        <v>0</v>
      </c>
      <c r="AH20" s="20">
        <f>IF(OR(AD16=1,Z18=0),0,IF(AND(AD16=0,Z20&gt;VLOOKUP(VLOOKUP(Z18,AL92:AM98,2),AL83:AM89,2)),1,0))</f>
        <v>0</v>
      </c>
      <c r="AI20" s="20">
        <f>IF(OR(AD16=0,OR(Z19="",Z19=0,AI19=1)),0,IF(AND(AD16=1,Z19&lt;&gt;0,Z20&gt;VLOOKUP(VALUE(LEFT(Z19,FIND(" ",Z19)-1)),AL83:AM89,2)),1,0))</f>
        <v>0</v>
      </c>
      <c r="AK20" s="25" t="str">
        <f>IF(NOT(AND(A9="Screening",A27="Rent Standard")),"",IF(AND(AK19=1,AC13=3),1,0))</f>
        <v/>
      </c>
      <c r="AL20" s="265" t="s">
        <v>522</v>
      </c>
      <c r="AM20" s="265"/>
      <c r="AN20" s="265"/>
      <c r="AO20" s="265"/>
      <c r="AP20" s="265"/>
      <c r="AQ20" s="265"/>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row>
    <row r="21" spans="1:79" x14ac:dyDescent="0.25">
      <c r="A21" s="13">
        <v>11</v>
      </c>
      <c r="B21" s="3" t="str">
        <f>CONCATENATE("Per the",IF(AF11=0," (_)"," "),Z11," Occupancy Standards, the household currently qualifies for the following number of bedrooms:")</f>
        <v>Per the (_) Occupancy Standards, the household currently qualifies for the following number of bedrooms:</v>
      </c>
      <c r="Z21" s="332" t="str">
        <f>CONCATENATE(VLOOKUP(Z20,AF79:AI90,2)," ",VLOOKUP(Z20,AF79:AI90,3)," ",VLOOKUP(Z20,AF79:AI90,4))</f>
        <v xml:space="preserve">  0</v>
      </c>
      <c r="AA21" s="332"/>
      <c r="AB21" s="332"/>
      <c r="AF21" s="9">
        <f>IF(Z21&lt;&gt;0,1,0)</f>
        <v>1</v>
      </c>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row>
    <row r="22" spans="1:79" x14ac:dyDescent="0.25">
      <c r="A22" s="13">
        <v>12</v>
      </c>
      <c r="B22" s="3" t="str">
        <f>CONCATENATE("Will you grant an exception to the",IF(AF11=0," (_)"," "),Z11," Occupancy Standards?")</f>
        <v>Will you grant an exception to the (_) Occupancy Standards?</v>
      </c>
      <c r="Z22" s="333"/>
      <c r="AA22" s="333"/>
      <c r="AB22" s="333"/>
      <c r="AF22" s="9">
        <f>IF(Z22&lt;&gt;0,1,0)</f>
        <v>0</v>
      </c>
      <c r="AG22" s="20">
        <f>IF(AF22=0,0,IFERROR(IF(MATCH(Z22,AG114:AG116,0),0,),1))</f>
        <v>0</v>
      </c>
      <c r="AH22" s="20">
        <f>IF(AK23=0,0,IF(AND(AK22=1,AK23=1),0,1))</f>
        <v>0</v>
      </c>
      <c r="AI22" s="20">
        <f>IF(OR(AF18=0,AF19=0,AF20=0,AF22=0,AF23=0,AG18=1,AG19=1,AG20=1,AG22=1,AG23=1,AK22=1,Z19="",Z19=0),0,IF(VLOOKUP(Z20,AO102:AP116,2)&gt;VLOOKUP(Z19,AO85:AQ89,3),1,0))</f>
        <v>0</v>
      </c>
      <c r="AK22" s="25">
        <f>IF(Z22="Yes",1,0)</f>
        <v>0</v>
      </c>
      <c r="AL22" s="8" t="s">
        <v>272</v>
      </c>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row>
    <row r="23" spans="1:79" x14ac:dyDescent="0.2">
      <c r="A23" s="13">
        <v>13</v>
      </c>
      <c r="B23" s="3" t="s">
        <v>590</v>
      </c>
      <c r="Y23" s="275" t="str">
        <f>IF(AQ19&lt;&gt;0,AQ19,"""")</f>
        <v/>
      </c>
      <c r="Z23" s="334"/>
      <c r="AA23" s="334"/>
      <c r="AB23" s="334"/>
      <c r="AF23" s="9">
        <f>IF(Z23&lt;&gt;0,1,0)</f>
        <v>0</v>
      </c>
      <c r="AG23" s="20">
        <f>IF(AF23=0,0,IFERROR(IF(MATCH(Z23,AF99:AF106,0),0,),1))</f>
        <v>0</v>
      </c>
      <c r="AK23" s="25">
        <f>IF(OR(Z20=0,Z20="",Z23=0,Z23=""),0,IF(OR(VLOOKUP(Z23,AL92:AM98,2)=VLOOKUP(Z20,AF79:AI90,2),VLOOKUP(Z23,AL92:AM98,2)=VLOOKUP(Z20,AF79:AI90,4)),0,1))</f>
        <v>0</v>
      </c>
      <c r="AL23" s="8" t="s">
        <v>274</v>
      </c>
      <c r="AN23" s="8" t="s">
        <v>275</v>
      </c>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row>
    <row r="24" spans="1:79" x14ac:dyDescent="0.2">
      <c r="A24" s="19">
        <v>14</v>
      </c>
      <c r="B24" s="3" t="str">
        <f>IF(AC24=1,CONCATENATE("Has the authorized unit size changed since the most recent initial examination/annual reexamination?"),CONCATENATE("Has the authorized unit size changed since the most recent initial examination or annual reexamination?"))</f>
        <v>Has the authorized unit size changed since the most recent initial examination or annual reexamination?</v>
      </c>
      <c r="W24" s="270"/>
      <c r="X24" s="270"/>
      <c r="Y24" s="270" t="str">
        <f>IF(AC24=1,"Not applicable",IF(AND(AK20=1),"See note",""))</f>
        <v/>
      </c>
      <c r="Z24" s="335"/>
      <c r="AA24" s="335"/>
      <c r="AB24" s="335"/>
      <c r="AC24" s="256">
        <f>IF(AND(AC13=1,AF13=1,AF24=1),1,0)</f>
        <v>0</v>
      </c>
      <c r="AD24" s="250"/>
      <c r="AE24" s="250"/>
      <c r="AF24" s="250">
        <f>IF(AND(AF13=1,AC13=1),1,IF(AND(AF13=1,OR(AC13=2,AC13=3),Z24&lt;&gt;0),1,0))</f>
        <v>0</v>
      </c>
      <c r="AG24" s="20">
        <f>IF(AND(AC13=1,AF13=1,AF24=1,Z24&lt;&gt;0),1,0)</f>
        <v>0</v>
      </c>
      <c r="AH24" s="259"/>
      <c r="AI24" s="259"/>
      <c r="AK24" s="27">
        <f>IF(OR(AF18=0,AF19=0,AF20=0,AF22=0,AF23=0,AG18=1,AG19=1,AG20=1,AG22=1,AG23=1,AK22=0,Z19="",Z19=0),0,IF(AND(AI22=0,AK22=1,VLOOKUP(Z19,AO85:AQ89,3)&lt;&gt;VLOOKUP(Z23,AL92:AM98,2)),1,0))</f>
        <v>0</v>
      </c>
      <c r="AL24" s="8" t="s">
        <v>276</v>
      </c>
      <c r="BQ24" s="281"/>
      <c r="BR24" s="281"/>
      <c r="BS24" s="281"/>
      <c r="BT24" s="281"/>
    </row>
    <row r="25" spans="1:79" x14ac:dyDescent="0.2">
      <c r="A25" s="13">
        <v>15</v>
      </c>
      <c r="B25" s="3" t="s">
        <v>516</v>
      </c>
      <c r="W25" s="330" t="str">
        <f>IF(AC25=1,"Not applicable","")</f>
        <v/>
      </c>
      <c r="X25" s="330"/>
      <c r="Y25" s="330"/>
      <c r="Z25" s="331"/>
      <c r="AA25" s="331"/>
      <c r="AB25" s="331"/>
      <c r="AC25" s="256">
        <f>IF(AND(AC13=1,AF13=1,AF25=1),1,IF(AND(OR(AC13=2,AC13=3),AF13=1,AC24=1,AF24=1),1,IF(AND(OR(AC13=2,AC13=3),AF13=1,AF24=1,Z24="No"),1,IF(AND(OR(AC13=2,AC13=3),AF13=1,AC24=0,AF24=1,Z24="Yes"),0,0))))</f>
        <v>0</v>
      </c>
      <c r="AD25" s="273"/>
      <c r="AF25" s="9">
        <f>IF(AND(AF13=1,AC13=1),1,IF(AND(AF13=1,OR(AC13=2,AC13=3),Z24="No"),1,IF(AND(AF13=1,OR(AC13=2,AC13=3),Z24="Yes",Z25&lt;&gt;0),1,0)))</f>
        <v>0</v>
      </c>
      <c r="AG25" s="20">
        <f>IF(AND(AC13=1,AF13=1,AF25=1,Z25&lt;&gt;0),1,0)</f>
        <v>0</v>
      </c>
      <c r="AH25" s="20">
        <f>IF(AND(AC25=1,Z25&lt;&gt;0),1,0)</f>
        <v>0</v>
      </c>
      <c r="AI25" s="20">
        <f>IF(AND(AC13=1,AF13=1),0,IF(AND(OR(AC13=2,AC13=3),AF13=1,OR(AC24=1,AC25=1)),0,IF(AND(OR(AC13=2,AC13=3),AF13=1,AC24=0,AC25=0,Z23&lt;&gt;Z25),0,1)))</f>
        <v>1</v>
      </c>
      <c r="AJ25" s="20">
        <f>IF(AND(AF13=1,AC13=1),0,IF(Z25=0,0,IF(AND(AF13=1,OR(AC13=2,AC13=3),AF17=1,Z17="No",AF18=1,Z18&lt;&gt;0,AF25=1,Z25&lt;&gt;0,VLOOKUP(Z25,AL92:AM98,2)&gt;VLOOKUP(Z18,AL92:AM98,2)),1,IF(AND(AF13=1,OR(AC13=2,AC13=3),AF17=1,Z17="Yes",AF18=1,Z18&lt;&gt;0,AF25=1,Z25&lt;&gt;0,VLOOKUP(Z25,AL92:AM98,2)&gt;(VLOOKUP(Z18,AL92:AM98,2)-1)),2,0))))</f>
        <v>0</v>
      </c>
      <c r="AK25" s="250"/>
      <c r="AR25" s="277"/>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9"/>
      <c r="BO25" s="279"/>
      <c r="BP25" s="279"/>
      <c r="BQ25" s="282"/>
      <c r="BR25" s="282"/>
      <c r="BS25" s="282"/>
      <c r="BT25" s="283"/>
      <c r="BU25" s="280"/>
      <c r="BV25" s="280"/>
      <c r="BW25" s="280"/>
      <c r="BX25" s="250"/>
      <c r="BY25" s="259"/>
      <c r="BZ25" s="259"/>
      <c r="CA25" s="259"/>
    </row>
    <row r="26" spans="1:79" s="205" customFormat="1" ht="5.25" x14ac:dyDescent="0.25">
      <c r="AD26" s="206"/>
      <c r="AE26" s="206"/>
    </row>
    <row r="27" spans="1:79" x14ac:dyDescent="0.25">
      <c r="A27" s="336" t="str">
        <f>IF(A9&lt;&gt;"Screening","Rent Standard",IF(AF11=0,"Select whether this is a TBRA or TSH examination.",IF(AF12=0,"Select whether this is a new or current household.",IF(AF13=0,"Select the type of examination or reexamination you are conducting.",IF(AG13=1,"Error. If the household is new, then you will complete an initial examination for a proposed unit. Select ""Initial.""",IF(AF14=0,"Enter a zip code.",IF(AF15=0,"Select a county.",IF(AF16=0,"Select whether or not this will be a shared housing arrangement.",IF(AF17=0,"Select whether or not the household was sharing the unit with other households under the previous examination or reexamination.",IF(AG17=1,"This question is for interim and annual reexaminations for current households. Delete this selection.",IF(AF18=0,"Select the total number of bedrooms in the unit.",IF(AND(AD18=1,VLOOKUP(Z18,AL92:AM98,2)&lt;2),"At minimum, shared housing arrangements require two bedrooms.",IF(AND(AF19=0,AD19=1),"Select the number of bedrooms the household will use.",IF(AG19=1,"This question is for shared housing arrangements. Delete this selection.",IF(OR(AH19=1,AI19=1),"Invalid selection. Select the number of bedrooms the household will use.",IF(AF20=0,"Enter the number of household members in the household.",IF(OR(AH20=1,AI20=1),"Do not approve this unit. This unit would be over-crowded.",IF(AF22=0,"Select whether or not you will grant an exception to the Occupancy Standards.",IF(AF23=0,"Select the unit size the household qualifies for.",IF(VLOOKUP(Z23,AL92:AM98,2)&lt;VLOOKUP(Z20,AL102:AM116,2),CONCATENATE("At minimum, this household requires ",VLOOKUP(Z20,AL102:AM116,2)," bedroom",IF(VLOOKUP(Z20,AL102:AM116,2)=1,"","s"),". This unit size would be over-crowded."),IF(AND(AK22=0,AK23=1),"The number of bedrooms you've authorized doesn't correspond with the Occupancy Standards. Select Yes if you will grant an exception.",IF(AND(AK22=1,AK23=0,AK24=0),"The number of bedrooms you've authorized corresponds with the Occupancy Standards. Select No.",IF(AH18=1,"Error. You have granted an exception to authorize a larger unit, but the proposed unit is smaller than you have authorized.",IF(AJ19=1,"Error. You have granted an exception to authorize more bedrooms, but the household will use fewer bedrooms than you have authorized.",IF(AI22=1,"Error. Insufficient private space. Increase the number of bedrooms the household will use, grant an exception, or select a new unit.",IF(AND(AK22=1,AK24=1),CONCATENATE("You are about to grant an exception to shared housing arrangement occupancy standards. If appropriate, select ",VLOOKUP(VLOOKUP(Z19,AO85:AQ89,3),AO92:AQ98,2),"."),IF(AF24=0,"Select whether or not the authorized unit size has changed since the most recent initial examination or annual reexamination.",IF(AG24=1,"This question is for interim reexaminations for current households. Delete this selection.",IF(AF25=0,"Select the previously authorized unit size you used to approve the current unit.",IF(AG25=1,"This question is for interim reexaminations for current households. Delete this selection.",IF(AH25=1,"This question is for interim reexaminations where the authorized unit size has changed. Delete this selection.",IF(AI25=1,"The number of bedrooms you've authorized corresponds with the previously authorized unit size. Select No.",IF(AJ25=1,CONCATENATE("The previously authorized unit size could only have been ",VLOOKUP(Z18,AL92:AM98,2)," ",IF(VLOOKUP(Z18,AL92:AM98,2)=1,"bedroom","bedrooms")," at most."),IF(AND(AJ25=2,AD16=0),CONCATENATE("If this was previously a shared housing arrangement, then the previously authorized unit size could only have been ",(VLOOKUP(Z18,AL92:AM98,2)-1)," ",IF((VLOOKUP(Z18,AL92:AM98,2)-1)=1,"bedroom","bedrooms"),"at most."),IF(AND(AJ25=2,AD16=1),CONCATENATE("If this was already a shared housing arrangement, then the previously authorized unit size could only have been ",(VLOOKUP(Z18,AL92:AM98,2)-1)," ",IF((VLOOKUP(Z18,AL92:AM98,2)-1)=1,"bedroom","bedrooms")," at most."),"Rent Standard")))))))))))))))))))))))))))))))))))</f>
        <v>Rent Standard</v>
      </c>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8"/>
      <c r="AE27" s="26"/>
      <c r="AJ27" s="327" t="s">
        <v>595</v>
      </c>
      <c r="AK27" s="327"/>
      <c r="AL27" s="327"/>
      <c r="AM27" s="327"/>
      <c r="AN27" s="327"/>
      <c r="AO27" s="327"/>
      <c r="AP27" s="327"/>
      <c r="AQ27" s="327"/>
    </row>
    <row r="28" spans="1:79" s="205" customFormat="1" ht="5.25" x14ac:dyDescent="0.25">
      <c r="Z28" s="255"/>
      <c r="AA28" s="255"/>
      <c r="AB28" s="255"/>
      <c r="AD28" s="206"/>
      <c r="AE28" s="206"/>
      <c r="AJ28" s="327"/>
      <c r="AK28" s="327"/>
      <c r="AL28" s="327"/>
      <c r="AM28" s="327"/>
      <c r="AN28" s="327"/>
      <c r="AO28" s="327"/>
      <c r="AP28" s="327"/>
      <c r="AQ28" s="327"/>
    </row>
    <row r="29" spans="1:79" ht="12.75" customHeight="1" x14ac:dyDescent="0.2">
      <c r="A29" s="13">
        <v>16</v>
      </c>
      <c r="B29" s="1" t="s">
        <v>594</v>
      </c>
      <c r="D29" s="1"/>
      <c r="E29" s="1"/>
      <c r="F29" s="1"/>
      <c r="G29" s="1"/>
      <c r="H29" s="1"/>
      <c r="I29" s="1"/>
      <c r="J29" s="1"/>
      <c r="K29" s="1"/>
      <c r="L29" s="1"/>
      <c r="M29" s="1"/>
      <c r="N29" s="1"/>
      <c r="O29" s="1"/>
      <c r="P29" s="1"/>
      <c r="Q29" s="1"/>
      <c r="R29" s="1"/>
      <c r="S29" s="1"/>
      <c r="T29" s="1"/>
      <c r="U29" s="1"/>
      <c r="V29" s="1"/>
      <c r="W29" s="1"/>
      <c r="X29" s="1"/>
      <c r="Z29" s="343" t="str">
        <f>IF(AND(A9="Screening",A27="Rent Standard"),"Exception"," ")</f>
        <v xml:space="preserve"> </v>
      </c>
      <c r="AA29" s="343"/>
      <c r="AB29" s="343"/>
      <c r="AC29" s="10"/>
      <c r="AD29" s="13"/>
      <c r="AE29" s="13"/>
      <c r="AF29" s="9">
        <f>IF(Z29&lt;&gt;0,1,0)</f>
        <v>1</v>
      </c>
      <c r="AG29" s="250"/>
      <c r="AH29" s="10"/>
      <c r="AI29" s="10"/>
      <c r="AJ29" s="309" t="s">
        <v>538</v>
      </c>
      <c r="AK29" s="309"/>
      <c r="AL29" s="309"/>
      <c r="AM29" s="309"/>
      <c r="AN29" s="309"/>
      <c r="AO29" s="309"/>
      <c r="AP29" s="309"/>
      <c r="AQ29" s="310" t="s">
        <v>501</v>
      </c>
      <c r="AR29" s="10"/>
      <c r="AS29" s="10"/>
      <c r="AT29" s="10"/>
      <c r="AU29" s="10"/>
      <c r="AV29" s="10"/>
      <c r="AW29" s="10"/>
      <c r="AX29" s="10"/>
      <c r="BM29" s="10"/>
      <c r="BN29" s="10"/>
      <c r="BO29" s="10"/>
      <c r="BP29" s="10"/>
      <c r="BQ29" s="10"/>
      <c r="BR29" s="10"/>
      <c r="BS29" s="10"/>
      <c r="BT29" s="10"/>
      <c r="BU29" s="10"/>
      <c r="BV29" s="10"/>
      <c r="BW29" s="10"/>
    </row>
    <row r="30" spans="1:79" x14ac:dyDescent="0.2">
      <c r="A30" s="13">
        <v>17</v>
      </c>
      <c r="B30" s="3" t="s">
        <v>588</v>
      </c>
      <c r="Z30" s="342" t="str">
        <f>IF(AND(A9="Screening",A27="Rent Standard"),CR128,"")</f>
        <v/>
      </c>
      <c r="AA30" s="342"/>
      <c r="AB30" s="342"/>
      <c r="AF30" s="9">
        <f>IF(Z30&lt;&gt;0,1,0)</f>
        <v>1</v>
      </c>
      <c r="AJ30" s="309" t="s">
        <v>500</v>
      </c>
      <c r="AK30" s="309"/>
      <c r="AL30" s="309"/>
      <c r="AM30" s="309"/>
      <c r="AN30" s="309"/>
      <c r="AO30" s="309"/>
      <c r="AP30" s="309"/>
      <c r="AQ30" s="310" t="str">
        <f>IF(SUM(AK32:AQ32)&gt;0,"Zip","County")</f>
        <v>County</v>
      </c>
      <c r="BC30" s="234"/>
      <c r="BH30" s="234"/>
    </row>
    <row r="31" spans="1:79" x14ac:dyDescent="0.25">
      <c r="A31" s="19">
        <v>18</v>
      </c>
      <c r="B31" s="3" t="str">
        <f>IF(AQ30="County",CONCATENATE("Enter the current rent standard for ",IF(AD71=1,VLOOKUP(AH70,AO92:AP98,2),IF(AD76=1,VLOOKUP(AH75,AO92:AP98,2),"a (_)-bedroom unit"))," in ",IF(Z15="","(_)",Z15)," County."),CONCATENATE("Enter the current rent standard for ",IF(AD71=1,VLOOKUP(AH70,AO92:AP98,2),IF(AD76=1,VLOOKUP(AH75,AO92:AP98,2),"a (_)-bedroom unit"))," in ",IF(Z14="","(_)",Z14),"."))</f>
        <v>Enter the current rent standard for a (_)-bedroom unit in (_) County.</v>
      </c>
      <c r="Y31" s="230"/>
      <c r="Z31" s="339">
        <f>IF(NOT(AND(A9="Screening",A27="Rent Standard")),0,IF(AND(AQ30="County",AD71=1),HLOOKUP(AH70,AK31:AQ33,3,0),IF(AND(AQ30="County",AD76=1),HLOOKUP(AH75,AK31:AQ33,3,0),IF(AND(AQ30="Zip",AD71=1),HLOOKUP(AH70,AK31:AQ33,2,0),IF(AND(AQ30="Zip",AD76=1),HLOOKUP(AH75,AK31:AQ33,2,0),0)))))</f>
        <v>0</v>
      </c>
      <c r="AA31" s="339"/>
      <c r="AB31" s="339"/>
      <c r="AF31" s="9">
        <f>IF(Z31&lt;&gt;0,1,0)</f>
        <v>0</v>
      </c>
      <c r="AJ31" s="309" t="s">
        <v>6</v>
      </c>
      <c r="AK31" s="310">
        <v>0</v>
      </c>
      <c r="AL31" s="310">
        <v>1</v>
      </c>
      <c r="AM31" s="310">
        <v>2</v>
      </c>
      <c r="AN31" s="310">
        <v>3</v>
      </c>
      <c r="AO31" s="310">
        <v>4</v>
      </c>
      <c r="AP31" s="310">
        <v>5</v>
      </c>
      <c r="AQ31" s="310">
        <v>6</v>
      </c>
    </row>
    <row r="32" spans="1:79" x14ac:dyDescent="0.2">
      <c r="A32" s="19">
        <v>19</v>
      </c>
      <c r="B32" s="3" t="str">
        <f>IF(AQ30="County",CONCATENATE("Enter the current rent standard for ",IF(AD76=1,VLOOKUP(AE75,AO92:AP98,2),"a (_)-bedroom unit")," in ",IF(Z15="","(_)",Z15)," County."),CONCATENATE("Enter the current rent standard for ",IF(AD76=1,VLOOKUP(AE75,AO92:AP98,2),"a (_)-bedroom unit")," in ",IF(Z14="","(_)",Z14),"."))</f>
        <v>Enter the current rent standard for a (_)-bedroom unit in (_) County.</v>
      </c>
      <c r="W32" s="330" t="str">
        <f>IF(AD32=0,"Not applicable","")</f>
        <v/>
      </c>
      <c r="X32" s="330"/>
      <c r="Y32" s="330"/>
      <c r="Z32" s="339">
        <f>IF(NOT(AND(A9="Screening",A27="Rent Standard")),0,IF(AND(AQ30="County",AD76=1),HLOOKUP(AE75,AK31:AQ33,3,0),IF(AND(AQ30="Zip",AD76=1),HLOOKUP(AE75,AK31:AQ33,2,0),0)))</f>
        <v>0</v>
      </c>
      <c r="AA32" s="339"/>
      <c r="AB32" s="339"/>
      <c r="AD32" s="23">
        <f>IF(AD16=1,1,0)</f>
        <v>1</v>
      </c>
      <c r="AF32" s="9">
        <f>IF(Z16="No",1,IF(AND(Z16="Yes",Z32&lt;&gt;0),1,0))</f>
        <v>0</v>
      </c>
      <c r="AG32" s="20">
        <f>IF(AND(Z16="No",Z32&lt;&gt;0),1,0)</f>
        <v>0</v>
      </c>
      <c r="AJ32" s="251" t="s">
        <v>499</v>
      </c>
      <c r="AK32" s="252">
        <f>IF(AND($A$9="Screening",$A$27="Rent Standard"),IFERROR(VLOOKUP($Z$14,$CZ$135:$DN$1927,9,0),0),0)</f>
        <v>0</v>
      </c>
      <c r="AL32" s="252">
        <f>IF(AND($A$9="Screening",$A$27="Rent Standard"),IFERROR(VLOOKUP($Z$14,$CZ$135:$DN$1927,10,0),0),0)</f>
        <v>0</v>
      </c>
      <c r="AM32" s="252">
        <f>IF(AND($A$9="Screening",$A$27="Rent Standard"),IFERROR(VLOOKUP($Z$14,$CZ$135:$DN$1927,11,0),0),0)</f>
        <v>0</v>
      </c>
      <c r="AN32" s="252">
        <f>IF(AND($A$9="Screening",$A$27="Rent Standard"),IFERROR(VLOOKUP($Z$14,$CZ$135:$DN$1927,12,0),0),0)</f>
        <v>0</v>
      </c>
      <c r="AO32" s="252">
        <f>IF(AND($A$9="Screening",$A$27="Rent Standard"),IFERROR(VLOOKUP($Z$14,$CZ$135:$DN$1927,13,0),0),0)</f>
        <v>0</v>
      </c>
      <c r="AP32" s="252">
        <f>IF(AND($A$9="Screening",$A$27="Rent Standard"),IFERROR(VLOOKUP($Z$14,$CZ$135:$DN$1927,14,0),0),0)</f>
        <v>0</v>
      </c>
      <c r="AQ32" s="252">
        <f>IF(AND($A$9="Screening",$A$27="Rent Standard"),IFERROR(VLOOKUP($Z$14,$CZ$135:$DN$1927,15,0),0),0)</f>
        <v>0</v>
      </c>
    </row>
    <row r="33" spans="1:69" x14ac:dyDescent="0.2">
      <c r="A33" s="19">
        <v>20</v>
      </c>
      <c r="B33" s="3" t="s">
        <v>533</v>
      </c>
      <c r="V33" s="258"/>
      <c r="W33" s="300"/>
      <c r="X33" s="300"/>
      <c r="Y33" s="300"/>
      <c r="Z33" s="344">
        <f>IF(AD71=1,AJ70,IF(AD76=1,MIN(AI75:AJ75),0))</f>
        <v>0</v>
      </c>
      <c r="AA33" s="344"/>
      <c r="AB33" s="344"/>
      <c r="AD33" s="250"/>
      <c r="AE33" s="250"/>
      <c r="AF33" s="250"/>
      <c r="AG33" s="250"/>
      <c r="AJ33" s="251" t="s">
        <v>261</v>
      </c>
      <c r="AK33" s="253">
        <f>IF(AND($A$9="Screening",$A$27="Rent Standard"),VLOOKUP($Z$15,$CJ$135:$CX$388,9,0),0)</f>
        <v>0</v>
      </c>
      <c r="AL33" s="253">
        <f>IF(AND($A$9="Screening",$A$27="Rent Standard"),VLOOKUP($Z$15,$CJ$135:$CX$388,10,0),0)</f>
        <v>0</v>
      </c>
      <c r="AM33" s="253">
        <f>IF(AND($A$9="Screening",$A$27="Rent Standard"),VLOOKUP($Z$15,$CJ$135:$CX$388,11,0),0)</f>
        <v>0</v>
      </c>
      <c r="AN33" s="253">
        <f>IF(AND($A$9="Screening",$A$27="Rent Standard"),VLOOKUP($Z$15,$CJ$135:$CX$388,12,0),0)</f>
        <v>0</v>
      </c>
      <c r="AO33" s="253">
        <f>IF(AND($A$9="Screening",$A$27="Rent Standard"),VLOOKUP($Z$15,$CJ$135:$CX$388,13,0),0)</f>
        <v>0</v>
      </c>
      <c r="AP33" s="253">
        <f>IF(AND($A$9="Screening",$A$27="Rent Standard"),VLOOKUP($Z$15,$CJ$135:$CX$388,14,0),0)</f>
        <v>0</v>
      </c>
      <c r="AQ33" s="253">
        <f>IF(AND($A$9="Screening",$A$27="Rent Standard"),VLOOKUP($Z$15,$CJ$135:$CX$388,15,0),0)</f>
        <v>0</v>
      </c>
    </row>
    <row r="34" spans="1:69" s="234" customFormat="1" x14ac:dyDescent="0.2">
      <c r="A34" s="234">
        <v>21</v>
      </c>
      <c r="B34" s="3" t="s">
        <v>517</v>
      </c>
      <c r="W34" s="330" t="str">
        <f>IF(AC34=1,"Not applicable",IF(AND(AF34=1,AC34=0,AM43="Yes"),"Hold harmless",""))</f>
        <v/>
      </c>
      <c r="X34" s="330"/>
      <c r="Y34" s="330"/>
      <c r="Z34" s="341">
        <v>0</v>
      </c>
      <c r="AA34" s="341"/>
      <c r="AB34" s="341"/>
      <c r="AC34" s="257">
        <f>IF(AP16="",0,IF(AP16="Hold harmless applicable; use higher of previous or current rent standard",0,1))</f>
        <v>0</v>
      </c>
      <c r="AD34" s="54"/>
      <c r="AE34" s="54"/>
      <c r="AF34" s="54">
        <f>IF(AND(AP16="Hold harmless applicable; use higher of previous or current rent standard",Z34=0),0,1)</f>
        <v>1</v>
      </c>
      <c r="AG34" s="284">
        <f>IF(AND(NOT(AP16="Hold harmless applicable; use higher of previous or current rent standard"),Z34&lt;&gt;0),1,0)</f>
        <v>0</v>
      </c>
      <c r="AH34" s="285"/>
      <c r="AY34" s="290"/>
      <c r="AZ34" s="278"/>
      <c r="BA34" s="278"/>
      <c r="BB34" s="278"/>
      <c r="BC34" s="277"/>
      <c r="BD34" s="290"/>
    </row>
    <row r="35" spans="1:69" x14ac:dyDescent="0.25">
      <c r="A35" s="13">
        <v>22</v>
      </c>
      <c r="B35" s="3" t="s">
        <v>277</v>
      </c>
      <c r="W35" s="258"/>
      <c r="X35" s="258"/>
      <c r="Y35" s="258"/>
      <c r="Z35" s="333" t="s">
        <v>2</v>
      </c>
      <c r="AA35" s="333"/>
      <c r="AB35" s="333"/>
      <c r="AC35" s="259"/>
      <c r="AF35" s="9">
        <f>IF(Z35&lt;&gt;0,1,0)</f>
        <v>1</v>
      </c>
      <c r="AG35" s="250"/>
    </row>
    <row r="36" spans="1:69" s="205" customFormat="1" ht="5.25" x14ac:dyDescent="0.25">
      <c r="AD36" s="206"/>
      <c r="AE36" s="206"/>
    </row>
    <row r="37" spans="1:69" x14ac:dyDescent="0.25">
      <c r="A37" s="336" t="str">
        <f>IF(NOT(AND(A9="Screening",A27="Rent Standard")),"Rent Reasonableness",IF(AF29=0,"Select whether you are using Fair Market Rent or an Exception Rent Standard.",IF(AF30=0,"Enter the fiscal year of the current rent standard table.",IF(AF31=0,CONCATENATE("Enter the current rent standard for ",IF(AD71=1,VLOOKUP(AH70,AO92:AP98,2),IF(AD76=1,VLOOKUP(AH75,AO92:AP98,2),"a (_)-bedroom unit"))," in ",Z15," County."),IF(AF32=0,CONCATENATE("Enter the current rent standard for ",IF(AD71=1,VLOOKUP(AE70,AO92:AP98,2),IF(AD76=1,VLOOKUP(AE75,AO92:AP98,2),"a (_)-bedroom unit"))," in ",Z15," County."),IF(AG32=1,"This question is for shared housing arrangements. Delete this entry.",IF(AF34=0,"Enter the previously effective rent standard used to approve the current unit.",IF(AG34=1,CONCATENATE(AP16,". Delete this entry."),IF(AF35=0,"Select whether or not you will increase the rent standard by up to 10 percent.","Rent Reasonableness")))))))))</f>
        <v>Rent Reasonableness</v>
      </c>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8"/>
    </row>
    <row r="38" spans="1:69" s="205" customFormat="1" ht="5.25" x14ac:dyDescent="0.25">
      <c r="AD38" s="206"/>
      <c r="AE38" s="206"/>
    </row>
    <row r="39" spans="1:69" s="8" customFormat="1" x14ac:dyDescent="0.25">
      <c r="A39" s="19">
        <v>23</v>
      </c>
      <c r="B39" s="3" t="str">
        <f>CONCATENATE("Assess the",IF(AF13=0," unit",IF(AND(AF13=1,AC13=1)," proposed unit",IF(AND(AF13=1,OR(AC13=2,AC13=3))," current unit"," unit"))),".")</f>
        <v>Assess the unit.</v>
      </c>
      <c r="C39" s="10"/>
      <c r="D39" s="10"/>
      <c r="E39" s="306"/>
      <c r="F39" s="306"/>
      <c r="G39" s="306"/>
      <c r="H39" s="307"/>
      <c r="I39" s="307"/>
      <c r="J39" s="307"/>
      <c r="K39" s="307"/>
      <c r="L39" s="307"/>
      <c r="M39" s="307"/>
      <c r="N39" s="307"/>
      <c r="AD39" s="9"/>
      <c r="AE39" s="9"/>
      <c r="AJ39" s="266" t="s">
        <v>511</v>
      </c>
      <c r="AK39" s="266"/>
      <c r="AL39" s="266"/>
      <c r="AM39" s="267" t="str">
        <f>IF(OR(AF59="No",AG59="No"),"",IF(AP16="Hold harmless applicable; use higher of previous or current rent standard","Yes","No"))</f>
        <v/>
      </c>
      <c r="AN39" s="276"/>
    </row>
    <row r="40" spans="1:69" s="8" customFormat="1" x14ac:dyDescent="0.25">
      <c r="A40" s="13"/>
      <c r="B40" s="19" t="s">
        <v>270</v>
      </c>
      <c r="C40" s="3" t="s">
        <v>3</v>
      </c>
      <c r="D40" s="10"/>
      <c r="E40" s="306"/>
      <c r="F40" s="306"/>
      <c r="G40" s="306"/>
      <c r="H40" s="307"/>
      <c r="I40" s="308"/>
      <c r="J40" s="308"/>
      <c r="K40" s="308"/>
      <c r="L40" s="308"/>
      <c r="M40" s="308"/>
      <c r="N40" s="308"/>
      <c r="O40" s="328"/>
      <c r="P40" s="328"/>
      <c r="Q40" s="328"/>
      <c r="R40" s="328"/>
      <c r="S40" s="328"/>
      <c r="T40" s="328"/>
      <c r="U40" s="328"/>
      <c r="V40" s="328"/>
      <c r="W40" s="328"/>
      <c r="X40" s="328"/>
      <c r="Y40" s="328"/>
      <c r="Z40" s="328"/>
      <c r="AA40" s="328"/>
      <c r="AB40" s="328"/>
      <c r="AD40" s="9"/>
      <c r="AE40" s="9"/>
      <c r="AF40" s="9">
        <f>IF(O40&lt;&gt;0,1,0)</f>
        <v>0</v>
      </c>
      <c r="AJ40" s="266" t="s">
        <v>512</v>
      </c>
      <c r="AK40" s="266"/>
      <c r="AL40" s="266"/>
      <c r="AM40" s="268" t="str">
        <f>IF(OR(AF59="No",AG59="No"),"",IF(AM39="Yes",IF(Z35="Yes",ROUNDDOWN(Z34*1.1,0),ROUNDDOWN(Z34,0)),"NA"))</f>
        <v/>
      </c>
      <c r="AN40" s="276"/>
      <c r="AP40" s="303"/>
    </row>
    <row r="41" spans="1:69" x14ac:dyDescent="0.2">
      <c r="B41" s="19" t="s">
        <v>271</v>
      </c>
      <c r="C41" s="3" t="str">
        <f>CONCATENATE("Enter the total rent for the",IF(AF13=0," unit",IF(AND(AF13=1,AC13=1)," proposed unit",IF(AND(AF13=1,OR(AC13=2,AC13=3))," current unit"," unit"))),".")</f>
        <v>Enter the total rent for the unit.</v>
      </c>
      <c r="E41" s="306"/>
      <c r="F41" s="306"/>
      <c r="G41" s="306"/>
      <c r="H41" s="306"/>
      <c r="I41" s="306"/>
      <c r="J41" s="306"/>
      <c r="K41" s="306"/>
      <c r="L41" s="306"/>
      <c r="M41" s="306"/>
      <c r="N41" s="306"/>
      <c r="Y41" s="230"/>
      <c r="Z41" s="340">
        <v>0</v>
      </c>
      <c r="AA41" s="340"/>
      <c r="AB41" s="340"/>
      <c r="AF41" s="9">
        <f>IF(Z41&lt;&gt;0,1,0)</f>
        <v>0</v>
      </c>
      <c r="AJ41" s="266" t="s">
        <v>519</v>
      </c>
      <c r="AK41" s="266"/>
      <c r="AL41" s="266"/>
      <c r="AM41" s="267" t="str">
        <f>IF(OR(AF59="No",AG59="No"),"",IF(AM39="Yes",IF(MAX(AM48,AQ48)&gt;=AM40,"No","Yes"),"NA"))</f>
        <v/>
      </c>
      <c r="AN41" s="276"/>
      <c r="AO41" s="302"/>
      <c r="AP41" s="303"/>
      <c r="AR41" s="54"/>
    </row>
    <row r="42" spans="1:69" x14ac:dyDescent="0.2">
      <c r="B42" s="13"/>
      <c r="C42" s="19" t="s">
        <v>280</v>
      </c>
      <c r="D42" s="3" t="str">
        <f>CONCATENATE("Enter the household's share of the total rent for the",IF(AF13=0," unit",IF(AND(AF13=1,AC13=1)," proposed unit",IF(AND(AF13=1,OR(AC13=2,AC13=3))," current unit"," unit"))),".")</f>
        <v>Enter the household's share of the total rent for the unit.</v>
      </c>
      <c r="E42" s="306"/>
      <c r="F42" s="306"/>
      <c r="G42" s="306"/>
      <c r="H42" s="306"/>
      <c r="I42" s="306"/>
      <c r="J42" s="306"/>
      <c r="K42" s="306"/>
      <c r="L42" s="306"/>
      <c r="M42" s="306"/>
      <c r="N42" s="306"/>
      <c r="W42" s="330" t="str">
        <f>IF(AD42=0,"Not applicable","")</f>
        <v/>
      </c>
      <c r="X42" s="330"/>
      <c r="Y42" s="330"/>
      <c r="Z42" s="340">
        <v>0</v>
      </c>
      <c r="AA42" s="340"/>
      <c r="AB42" s="340"/>
      <c r="AD42" s="23">
        <f>IF(AD16=1,1,0)</f>
        <v>1</v>
      </c>
      <c r="AF42" s="9">
        <f>IF(Z16="No",1,IF(AND(Z16="Yes",Z42&lt;&gt;0),1,0))</f>
        <v>0</v>
      </c>
      <c r="AG42" s="20">
        <f>IF(AND(Z16="No",Z42&lt;&gt;0),1,0)</f>
        <v>0</v>
      </c>
      <c r="AH42" s="20">
        <f>IF(AND(Z16="No",OR(Z42=0,Z42=""),OR(Z43=0,Z43="")),0,IF(AND(Z16="Yes",SUM(Z42+Z43)=Z41),0,IF(AND(Z16="Yes",SUM(Z42+Z43)&lt;&gt;Z41),1,0)))</f>
        <v>0</v>
      </c>
      <c r="AJ42" s="266" t="s">
        <v>513</v>
      </c>
      <c r="AK42" s="266"/>
      <c r="AL42" s="266"/>
      <c r="AM42" s="269" t="str">
        <f>IF(OR(AF59="No",AG59="No"),"",IF(AM39="Yes",MAX(AM54,AQ54),"NA"))</f>
        <v/>
      </c>
      <c r="AN42" s="276"/>
    </row>
    <row r="43" spans="1:69" x14ac:dyDescent="0.2">
      <c r="B43" s="13"/>
      <c r="C43" s="19" t="s">
        <v>285</v>
      </c>
      <c r="D43" s="3" t="str">
        <f>CONCATENATE("Enter the roommate's share of the total rent for the",IF(AF13=0," unit",IF(AND(AF13=1,AC13=1)," proposed unit",IF(AND(AF13=1,OR(AC13=2,AC13=3))," current unit"," unit"))),".")</f>
        <v>Enter the roommate's share of the total rent for the unit.</v>
      </c>
      <c r="E43" s="306"/>
      <c r="F43" s="306"/>
      <c r="G43" s="306"/>
      <c r="H43" s="306"/>
      <c r="I43" s="306"/>
      <c r="J43" s="306"/>
      <c r="K43" s="306"/>
      <c r="L43" s="306"/>
      <c r="M43" s="306"/>
      <c r="N43" s="306"/>
      <c r="W43" s="330" t="str">
        <f>IF(AD43=0,"Not applicable","")</f>
        <v/>
      </c>
      <c r="X43" s="330"/>
      <c r="Y43" s="330"/>
      <c r="Z43" s="340">
        <v>0</v>
      </c>
      <c r="AA43" s="340"/>
      <c r="AB43" s="340"/>
      <c r="AD43" s="23">
        <f>IF(AD16=1,1,0)</f>
        <v>1</v>
      </c>
      <c r="AF43" s="9">
        <f>IF(Z16="No",1,IF(AND(Z16="Yes",Z42=Z41),1,IF(AND(Z16="Yes",Z42&lt;&gt;Z41,Z43&lt;&gt;0),1,0)))</f>
        <v>0</v>
      </c>
      <c r="AG43" s="20">
        <f>IF(AND(Z16="No",Z43&lt;&gt;0),1,0)</f>
        <v>0</v>
      </c>
      <c r="AJ43" s="266" t="s">
        <v>515</v>
      </c>
      <c r="AK43" s="266"/>
      <c r="AL43" s="266"/>
      <c r="AM43" s="267" t="str">
        <f>IF(OR(AF59="No",AG59="No"),"",IF(AM39="No","NA",IF(AM41="No","NA",IF(MAX(AK52,AO52)&lt;=MIN(AM40,AM42),"Yes","No"))))</f>
        <v/>
      </c>
      <c r="AN43" s="8" t="str">
        <f>IF(AM43="","",IF(AM43="Yes","Use Previous RS","Use Current RS"))</f>
        <v/>
      </c>
    </row>
    <row r="44" spans="1:69" x14ac:dyDescent="0.25">
      <c r="B44" s="19" t="s">
        <v>273</v>
      </c>
      <c r="C44" s="3" t="s">
        <v>287</v>
      </c>
      <c r="E44" s="306"/>
      <c r="F44" s="306"/>
      <c r="G44" s="306"/>
      <c r="H44" s="306"/>
      <c r="I44" s="306"/>
      <c r="J44" s="306"/>
      <c r="K44" s="306"/>
      <c r="L44" s="306"/>
      <c r="M44" s="306"/>
      <c r="N44" s="306"/>
      <c r="Z44" s="333"/>
      <c r="AA44" s="333"/>
      <c r="AB44" s="333"/>
      <c r="AF44" s="9">
        <f>IF(Z44&lt;&gt;0,1,0)</f>
        <v>0</v>
      </c>
      <c r="AG44" s="250"/>
      <c r="AJ44" s="259" t="s">
        <v>514</v>
      </c>
      <c r="AM44" s="52">
        <f>IF(AND(AM39="Yes",AM41="Yes",AM43="Yes"),0,IF(AND(AM39="Yes",AM41="Yes",AM43="No"),MAX(AK52,AO52)-MIN(AM40,AM42),0))</f>
        <v>0</v>
      </c>
    </row>
    <row r="45" spans="1:69" x14ac:dyDescent="0.2">
      <c r="B45" s="19" t="s">
        <v>289</v>
      </c>
      <c r="C45" s="3" t="str">
        <f>CONCATENATE("Enter the applicable ",IF(AD71=1,VLOOKUP(AN70,AO92:AQ98,3),IF(AD76=1,VLOOKUP(AE75,AO92:AQ98,3),"(_)-bedroom"))," utility allowance for the",IF(AF13=0," unit",IF(AND(AF13=1,AC13=1)," proposed unit",IF(AND(AF13=1,OR(AC13=2,AC13=3))," current unit"," unit"))),".")</f>
        <v>Enter the applicable (_)-bedroom utility allowance for the unit.</v>
      </c>
      <c r="E45" s="306"/>
      <c r="F45" s="306"/>
      <c r="G45" s="306"/>
      <c r="H45" s="306"/>
      <c r="I45" s="306"/>
      <c r="J45" s="306"/>
      <c r="K45" s="306"/>
      <c r="L45" s="306"/>
      <c r="M45" s="306"/>
      <c r="N45" s="306"/>
      <c r="W45" s="330" t="str">
        <f>IF(AE45=1,"Not applicable","")</f>
        <v/>
      </c>
      <c r="X45" s="330"/>
      <c r="Y45" s="330"/>
      <c r="Z45" s="340">
        <v>0</v>
      </c>
      <c r="AA45" s="340"/>
      <c r="AB45" s="340"/>
      <c r="AE45" s="45">
        <f>IF(Z44="No",1,0)</f>
        <v>0</v>
      </c>
      <c r="AF45" s="9">
        <f>IF(Z44="No",1,IF(AND(Z44="Yes",Z45&lt;&gt;0),1,0))</f>
        <v>0</v>
      </c>
      <c r="AG45" s="20">
        <f>IF(AND(Z44="No",Z45&lt;&gt;0),1,0)</f>
        <v>0</v>
      </c>
      <c r="AY45" s="10"/>
      <c r="BG45" s="10"/>
      <c r="BH45" s="10"/>
      <c r="BP45" s="10"/>
      <c r="BQ45" s="10"/>
    </row>
    <row r="46" spans="1:69" x14ac:dyDescent="0.25">
      <c r="A46" s="19">
        <v>24</v>
      </c>
      <c r="B46" s="3" t="str">
        <f>CONCATENATE("Compare the",IF(AF13=0," unit",IF(AND(AF13=1,AC13=1)," proposed unit",IF(AND(AF13=1,OR(AC13=2,AC13=3))," current unit"," unit")))," to other similar ",IF(AD71=1,VLOOKUP(AL70,AO92:AQ98,3),IF(AD76=1,VLOOKUP(AK75,AO92:AQ98,3),"(_)-bedroom"))," units.")</f>
        <v>Compare the unit to other similar (_)-bedroom units.</v>
      </c>
      <c r="E46" s="306"/>
      <c r="F46" s="306"/>
      <c r="G46" s="306"/>
      <c r="H46" s="306"/>
      <c r="I46" s="306"/>
      <c r="J46" s="306"/>
      <c r="K46" s="306"/>
      <c r="L46" s="306"/>
      <c r="M46" s="306"/>
      <c r="N46" s="306"/>
      <c r="AJ46" s="28" t="s">
        <v>278</v>
      </c>
      <c r="AK46" s="29"/>
      <c r="AL46" s="29"/>
      <c r="AM46" s="30" t="str">
        <f>IF(AND(AD71=1,AF59="Yes",AG59="Yes"),"Yes","No")</f>
        <v>No</v>
      </c>
      <c r="AN46" s="31" t="s">
        <v>266</v>
      </c>
      <c r="AO46" s="32"/>
      <c r="AP46" s="32"/>
      <c r="AQ46" s="33" t="str">
        <f>IF(AND(AD76=1,AF59="Yes",AG59="Yes"),"Yes","No")</f>
        <v>No</v>
      </c>
      <c r="AY46" s="10"/>
      <c r="BG46" s="10"/>
      <c r="BH46" s="10"/>
      <c r="BP46" s="10"/>
      <c r="BQ46" s="10"/>
    </row>
    <row r="47" spans="1:69" x14ac:dyDescent="0.25">
      <c r="B47" s="19" t="s">
        <v>270</v>
      </c>
      <c r="C47" s="3" t="s">
        <v>291</v>
      </c>
      <c r="E47" s="306"/>
      <c r="F47" s="306"/>
      <c r="G47" s="306"/>
      <c r="H47" s="306"/>
      <c r="I47" s="306"/>
      <c r="J47" s="306"/>
      <c r="K47" s="306"/>
      <c r="L47" s="306"/>
      <c r="M47" s="306"/>
      <c r="N47" s="306"/>
      <c r="AJ47" s="34"/>
      <c r="AK47" s="35"/>
      <c r="AL47" s="35"/>
      <c r="AM47" s="36"/>
      <c r="AN47" s="37"/>
      <c r="AO47" s="38"/>
      <c r="AP47" s="38"/>
      <c r="AQ47" s="39"/>
      <c r="AY47" s="10"/>
      <c r="BG47" s="10"/>
      <c r="BH47" s="10"/>
      <c r="BP47" s="10"/>
      <c r="BQ47" s="10"/>
    </row>
    <row r="48" spans="1:69" x14ac:dyDescent="0.25">
      <c r="B48" s="13"/>
      <c r="C48" s="19" t="s">
        <v>280</v>
      </c>
      <c r="D48" s="3" t="s">
        <v>3</v>
      </c>
      <c r="E48" s="306"/>
      <c r="F48" s="306"/>
      <c r="G48" s="306"/>
      <c r="H48" s="306"/>
      <c r="I48" s="308"/>
      <c r="J48" s="308"/>
      <c r="K48" s="308"/>
      <c r="L48" s="308"/>
      <c r="M48" s="308"/>
      <c r="N48" s="308"/>
      <c r="O48" s="328"/>
      <c r="P48" s="328"/>
      <c r="Q48" s="328"/>
      <c r="R48" s="328"/>
      <c r="S48" s="328"/>
      <c r="T48" s="328"/>
      <c r="U48" s="328"/>
      <c r="V48" s="328"/>
      <c r="W48" s="328"/>
      <c r="X48" s="328"/>
      <c r="Y48" s="328"/>
      <c r="Z48" s="328"/>
      <c r="AA48" s="328"/>
      <c r="AB48" s="328"/>
      <c r="AF48" s="9">
        <f>IF(O48&lt;&gt;0,1,0)</f>
        <v>0</v>
      </c>
      <c r="AJ48" s="34" t="s">
        <v>279</v>
      </c>
      <c r="AK48" s="35"/>
      <c r="AL48" s="35"/>
      <c r="AM48" s="40" t="str">
        <f>IF(AM46="Yes",IF(Z35="Yes",ROUNDDOWN(AJ70*1.1,0),ROUNDDOWN(AJ70,0)),"")</f>
        <v/>
      </c>
      <c r="AN48" s="37" t="s">
        <v>279</v>
      </c>
      <c r="AO48" s="38"/>
      <c r="AP48" s="38"/>
      <c r="AQ48" s="41" t="str">
        <f>IF(AQ46="Yes",IF(Z35="Yes",ROUNDDOWN(MIN(AI75:AJ75)*1.1,0),ROUNDDOWN(MIN(AI75:AJ75),0)),"")</f>
        <v/>
      </c>
    </row>
    <row r="49" spans="1:75" x14ac:dyDescent="0.25">
      <c r="B49" s="13"/>
      <c r="C49" s="19" t="s">
        <v>285</v>
      </c>
      <c r="D49" s="3" t="s">
        <v>592</v>
      </c>
      <c r="E49" s="306"/>
      <c r="F49" s="306"/>
      <c r="G49" s="306"/>
      <c r="H49" s="306"/>
      <c r="I49" s="306"/>
      <c r="J49" s="306"/>
      <c r="K49" s="306"/>
      <c r="L49" s="306"/>
      <c r="M49" s="306"/>
      <c r="N49" s="306"/>
      <c r="Y49" s="230"/>
      <c r="Z49" s="340">
        <v>0</v>
      </c>
      <c r="AA49" s="340"/>
      <c r="AB49" s="340"/>
      <c r="AF49" s="9">
        <f>IF(Z49&lt;&gt;0,1,0)</f>
        <v>0</v>
      </c>
      <c r="AJ49" s="34" t="s">
        <v>281</v>
      </c>
      <c r="AK49" s="21" t="s">
        <v>282</v>
      </c>
      <c r="AL49" s="21" t="s">
        <v>283</v>
      </c>
      <c r="AM49" s="42" t="s">
        <v>284</v>
      </c>
      <c r="AN49" s="37" t="s">
        <v>281</v>
      </c>
      <c r="AO49" s="43" t="s">
        <v>282</v>
      </c>
      <c r="AP49" s="43" t="s">
        <v>283</v>
      </c>
      <c r="AQ49" s="44" t="s">
        <v>284</v>
      </c>
    </row>
    <row r="50" spans="1:75" x14ac:dyDescent="0.25">
      <c r="B50" s="13"/>
      <c r="C50" s="19" t="s">
        <v>295</v>
      </c>
      <c r="D50" s="3" t="s">
        <v>296</v>
      </c>
      <c r="E50" s="306"/>
      <c r="F50" s="306"/>
      <c r="G50" s="306"/>
      <c r="H50" s="306"/>
      <c r="I50" s="306"/>
      <c r="J50" s="306"/>
      <c r="K50" s="306"/>
      <c r="L50" s="306"/>
      <c r="M50" s="306"/>
      <c r="N50" s="306"/>
      <c r="Z50" s="333"/>
      <c r="AA50" s="333"/>
      <c r="AB50" s="333"/>
      <c r="AF50" s="9">
        <f>IF(Z50&lt;&gt;0,1,0)</f>
        <v>0</v>
      </c>
      <c r="AG50" s="250"/>
      <c r="AJ50" s="34" t="s">
        <v>286</v>
      </c>
      <c r="AK50" s="262" t="str">
        <f>IF(AM46="Yes",Z41,"")</f>
        <v/>
      </c>
      <c r="AL50" s="262" t="str">
        <f>IF(AM46="Yes",Z49,"")</f>
        <v/>
      </c>
      <c r="AM50" s="263" t="str">
        <f>IF(AM46="Yes",Z54,"")</f>
        <v/>
      </c>
      <c r="AN50" s="37" t="s">
        <v>286</v>
      </c>
      <c r="AO50" s="264" t="str">
        <f>IF(AQ46="Yes",Z42,"")</f>
        <v/>
      </c>
      <c r="AP50" s="264" t="str">
        <f>IF(AQ46="Yes",Z49*AL75,"")</f>
        <v/>
      </c>
      <c r="AQ50" s="41" t="str">
        <f>IF(AQ46="Yes",Z54*AL75,"")</f>
        <v/>
      </c>
    </row>
    <row r="51" spans="1:75" x14ac:dyDescent="0.2">
      <c r="B51" s="13"/>
      <c r="C51" s="19" t="s">
        <v>297</v>
      </c>
      <c r="D51" s="3" t="str">
        <f>CONCATENATE("Enter the applicable ",IF(AD71=1,VLOOKUP(AN70,AO92:AQ98,3),IF(AD76=1,VLOOKUP(AE75,AO92:AQ98,3),"(_)-bedroom"))," utility allowance for comparison unit 1.")</f>
        <v>Enter the applicable (_)-bedroom utility allowance for comparison unit 1.</v>
      </c>
      <c r="E51" s="306"/>
      <c r="F51" s="306"/>
      <c r="G51" s="306"/>
      <c r="H51" s="306"/>
      <c r="I51" s="306"/>
      <c r="J51" s="306"/>
      <c r="K51" s="306"/>
      <c r="L51" s="306"/>
      <c r="M51" s="306"/>
      <c r="N51" s="306"/>
      <c r="W51" s="330" t="str">
        <f>IF(AE51=1,"Not applicable","")</f>
        <v/>
      </c>
      <c r="X51" s="330"/>
      <c r="Y51" s="330"/>
      <c r="Z51" s="340">
        <v>0</v>
      </c>
      <c r="AA51" s="340"/>
      <c r="AB51" s="340"/>
      <c r="AE51" s="45">
        <f>IF(Z50="No",1,0)</f>
        <v>0</v>
      </c>
      <c r="AF51" s="9">
        <f>IF(Z50="No",1,IF(AND(Z50="Yes",Z51&lt;&gt;0),1,0))</f>
        <v>0</v>
      </c>
      <c r="AG51" s="20">
        <f>IF(AND(Z50="No",Z51&lt;&gt;0),1,0)</f>
        <v>0</v>
      </c>
      <c r="AJ51" s="34" t="s">
        <v>288</v>
      </c>
      <c r="AK51" s="262" t="str">
        <f>IF(AM46="Yes",Z45,"")</f>
        <v/>
      </c>
      <c r="AL51" s="262" t="str">
        <f>IF(AM46="Yes",Z51,"")</f>
        <v/>
      </c>
      <c r="AM51" s="263" t="str">
        <f>IF(AM46="Yes",Z56,"")</f>
        <v/>
      </c>
      <c r="AN51" s="37" t="s">
        <v>288</v>
      </c>
      <c r="AO51" s="264" t="str">
        <f>IF(AQ46="Yes",Z45*AN75,"")</f>
        <v/>
      </c>
      <c r="AP51" s="264" t="str">
        <f>IF(AQ46="Yes",Z51*AP75,"")</f>
        <v/>
      </c>
      <c r="AQ51" s="41" t="str">
        <f>IF(AQ46="Yes",Z56*AP75,"")</f>
        <v/>
      </c>
    </row>
    <row r="52" spans="1:75" x14ac:dyDescent="0.25">
      <c r="B52" s="19" t="s">
        <v>271</v>
      </c>
      <c r="C52" s="3" t="s">
        <v>298</v>
      </c>
      <c r="E52" s="306"/>
      <c r="F52" s="306"/>
      <c r="G52" s="306"/>
      <c r="H52" s="306"/>
      <c r="I52" s="306"/>
      <c r="J52" s="306"/>
      <c r="K52" s="306"/>
      <c r="L52" s="306"/>
      <c r="M52" s="306"/>
      <c r="N52" s="306"/>
      <c r="AJ52" s="34" t="s">
        <v>290</v>
      </c>
      <c r="AK52" s="262" t="str">
        <f>IF(AM46="Yes",AK50+AK51,"")</f>
        <v/>
      </c>
      <c r="AL52" s="262" t="str">
        <f>IF(AM46="Yes",AL50+AL51,"")</f>
        <v/>
      </c>
      <c r="AM52" s="263" t="str">
        <f>IF(AM46="Yes",AM50+AM51,"")</f>
        <v/>
      </c>
      <c r="AN52" s="37" t="s">
        <v>290</v>
      </c>
      <c r="AO52" s="264" t="str">
        <f>IF(AQ46="Yes",AO50+AO51,"")</f>
        <v/>
      </c>
      <c r="AP52" s="264" t="str">
        <f>IF(AQ46="Yes",AP50+AP51,"")</f>
        <v/>
      </c>
      <c r="AQ52" s="41" t="str">
        <f>IF(AQ46="Yes",AQ50+AQ51,"")</f>
        <v/>
      </c>
    </row>
    <row r="53" spans="1:75" s="8" customFormat="1" x14ac:dyDescent="0.25">
      <c r="A53" s="10"/>
      <c r="C53" s="19" t="s">
        <v>280</v>
      </c>
      <c r="D53" s="3" t="s">
        <v>3</v>
      </c>
      <c r="E53" s="306"/>
      <c r="F53" s="306"/>
      <c r="G53" s="306"/>
      <c r="H53" s="307"/>
      <c r="I53" s="308"/>
      <c r="J53" s="308"/>
      <c r="K53" s="308"/>
      <c r="L53" s="308"/>
      <c r="M53" s="308"/>
      <c r="N53" s="308"/>
      <c r="O53" s="328"/>
      <c r="P53" s="328"/>
      <c r="Q53" s="328"/>
      <c r="R53" s="328"/>
      <c r="S53" s="328"/>
      <c r="T53" s="328"/>
      <c r="U53" s="328"/>
      <c r="V53" s="328"/>
      <c r="W53" s="328"/>
      <c r="X53" s="328"/>
      <c r="Y53" s="328"/>
      <c r="Z53" s="328"/>
      <c r="AA53" s="328"/>
      <c r="AB53" s="328"/>
      <c r="AD53" s="9"/>
      <c r="AE53" s="9"/>
      <c r="AF53" s="9">
        <f>IF(O53&lt;&gt;0,1,0)</f>
        <v>0</v>
      </c>
      <c r="AJ53" s="34"/>
      <c r="AK53" s="35"/>
      <c r="AL53" s="35"/>
      <c r="AM53" s="36"/>
      <c r="AN53" s="37"/>
      <c r="AO53" s="38"/>
      <c r="AP53" s="38"/>
      <c r="AQ53" s="39"/>
    </row>
    <row r="54" spans="1:75" x14ac:dyDescent="0.25">
      <c r="C54" s="19" t="s">
        <v>285</v>
      </c>
      <c r="D54" s="3" t="s">
        <v>593</v>
      </c>
      <c r="E54" s="306"/>
      <c r="F54" s="306"/>
      <c r="G54" s="306"/>
      <c r="H54" s="306"/>
      <c r="I54" s="306"/>
      <c r="J54" s="306"/>
      <c r="K54" s="306"/>
      <c r="L54" s="306"/>
      <c r="M54" s="306"/>
      <c r="N54" s="306"/>
      <c r="Y54" s="230"/>
      <c r="Z54" s="340">
        <v>0</v>
      </c>
      <c r="AA54" s="340"/>
      <c r="AB54" s="340"/>
      <c r="AF54" s="9">
        <f>IF(Z54&lt;&gt;0,1,0)</f>
        <v>0</v>
      </c>
      <c r="AJ54" s="34" t="s">
        <v>292</v>
      </c>
      <c r="AK54" s="35"/>
      <c r="AL54" s="35"/>
      <c r="AM54" s="40" t="str">
        <f>IF(AM46="Yes",ROUNDDOWN(AVERAGE(AL52,AM52),0),"")</f>
        <v/>
      </c>
      <c r="AN54" s="37" t="s">
        <v>292</v>
      </c>
      <c r="AO54" s="38"/>
      <c r="AP54" s="38"/>
      <c r="AQ54" s="41" t="str">
        <f>IF(AQ46="Yes",ROUNDDOWN(AVERAGE(AP52,AQ52),0),"")</f>
        <v/>
      </c>
    </row>
    <row r="55" spans="1:75" x14ac:dyDescent="0.25">
      <c r="C55" s="19" t="s">
        <v>295</v>
      </c>
      <c r="D55" s="3" t="s">
        <v>296</v>
      </c>
      <c r="E55" s="306"/>
      <c r="F55" s="306"/>
      <c r="G55" s="306"/>
      <c r="H55" s="306"/>
      <c r="I55" s="306"/>
      <c r="J55" s="306"/>
      <c r="K55" s="306"/>
      <c r="L55" s="306"/>
      <c r="M55" s="306"/>
      <c r="N55" s="306"/>
      <c r="Z55" s="333"/>
      <c r="AA55" s="333"/>
      <c r="AB55" s="333"/>
      <c r="AF55" s="9">
        <f>IF(Z55&lt;&gt;0,1,0)</f>
        <v>0</v>
      </c>
      <c r="AG55" s="250"/>
      <c r="AJ55" s="46" t="s">
        <v>293</v>
      </c>
      <c r="AK55" s="47"/>
      <c r="AL55" s="47"/>
      <c r="AM55" s="48" t="str">
        <f>IF(AM46="Yes",IF(AD71=0,"",IF(AD71=1,IF(AK52&lt;=MIN(AM48,AM54),"Yes","No"))),"")</f>
        <v/>
      </c>
      <c r="AN55" s="49" t="s">
        <v>293</v>
      </c>
      <c r="AO55" s="50"/>
      <c r="AP55" s="50"/>
      <c r="AQ55" s="51" t="str">
        <f>IF(AQ46="Yes",IF(AD76=0,"",IF(AD76=1,IF(AO52&lt;=MIN(AQ48,AQ54),"Yes","No"))),"")</f>
        <v/>
      </c>
    </row>
    <row r="56" spans="1:75" x14ac:dyDescent="0.2">
      <c r="C56" s="19" t="s">
        <v>297</v>
      </c>
      <c r="D56" s="3" t="str">
        <f>CONCATENATE("Enter the applicable ",IF(AD71=1,VLOOKUP(AN70,AO92:AQ98,3),IF(AD76=1,VLOOKUP(AE75,AO92:AQ98,3),"(_)-bedroom"))," utility allowance for comparison unit 2.")</f>
        <v>Enter the applicable (_)-bedroom utility allowance for comparison unit 2.</v>
      </c>
      <c r="E56" s="306"/>
      <c r="F56" s="306"/>
      <c r="G56" s="306"/>
      <c r="H56" s="306"/>
      <c r="I56" s="306"/>
      <c r="J56" s="306"/>
      <c r="K56" s="306"/>
      <c r="L56" s="306"/>
      <c r="M56" s="306"/>
      <c r="N56" s="306"/>
      <c r="W56" s="330" t="str">
        <f>IF(AE56=1,"Not applicable","")</f>
        <v/>
      </c>
      <c r="X56" s="330"/>
      <c r="Y56" s="330"/>
      <c r="Z56" s="340">
        <v>0</v>
      </c>
      <c r="AA56" s="340"/>
      <c r="AB56" s="340"/>
      <c r="AE56" s="45">
        <f>IF(Z55="No",1,0)</f>
        <v>0</v>
      </c>
      <c r="AF56" s="9">
        <f>IF(Z55="No",1,IF(AND(Z55="Yes",Z56&lt;&gt;0),1,0))</f>
        <v>0</v>
      </c>
      <c r="AG56" s="20">
        <f>IF(AND(Z55="No",Z56&lt;&gt;0),1,0)</f>
        <v>0</v>
      </c>
      <c r="AJ56" s="8" t="s">
        <v>294</v>
      </c>
      <c r="AM56" s="52">
        <f>IF(AND(AM46="Yes",AM55="Yes"),0,IF(AND(AM46="Yes",AM55="No"),AK52-MIN(AM48,AM54),0))</f>
        <v>0</v>
      </c>
      <c r="AN56" s="8" t="s">
        <v>294</v>
      </c>
      <c r="AQ56" s="52">
        <f>IF(AND(AQ46="Yes",AQ55="Yes"),0,IF(AND(AQ46="Yes",AQ55="No"),AO52-MIN(AQ48,AQ54),0))</f>
        <v>0</v>
      </c>
    </row>
    <row r="57" spans="1:75" x14ac:dyDescent="0.2">
      <c r="A57" s="13">
        <v>25</v>
      </c>
      <c r="B57" s="10" t="s">
        <v>534</v>
      </c>
      <c r="C57" s="19"/>
      <c r="D57" s="3"/>
      <c r="E57" s="306"/>
      <c r="F57" s="306"/>
      <c r="G57" s="306"/>
      <c r="H57" s="306"/>
      <c r="I57" s="306"/>
      <c r="J57" s="306"/>
      <c r="K57" s="306"/>
      <c r="L57" s="306"/>
      <c r="M57" s="306"/>
      <c r="N57" s="306"/>
      <c r="W57" s="296"/>
      <c r="X57" s="296"/>
      <c r="Y57" s="296" t="str">
        <f>IF(AQ46="Yes","Shared housing","")</f>
        <v/>
      </c>
      <c r="Z57" s="344">
        <f>IF(AM46="Yes",AM54,IF(AQ46="Yes",AQ54,0))</f>
        <v>0</v>
      </c>
      <c r="AA57" s="344"/>
      <c r="AB57" s="344"/>
      <c r="AE57" s="250"/>
      <c r="AF57" s="250"/>
      <c r="AG57" s="250"/>
      <c r="AM57" s="52"/>
      <c r="AQ57" s="52"/>
    </row>
    <row r="58" spans="1:75" s="205" customFormat="1" ht="5.25" x14ac:dyDescent="0.25">
      <c r="Z58" s="210"/>
      <c r="AA58" s="210"/>
      <c r="AB58" s="210"/>
      <c r="AD58" s="206"/>
      <c r="AE58" s="206"/>
    </row>
    <row r="59" spans="1:75" x14ac:dyDescent="0.25">
      <c r="A59" s="374" t="str">
        <f>IF(NOT(AND(A9="Screening",A27="Rent Standard",A37="Rent Reasonableness")),"Notes",IF(AF40=0,"Enter the address of the proposed unit.",IF(AF41=0,"Enter the total unit rent for the proposed unit.",IF(AF42=0,"Enter the household's share of the total unit rent for the proposed unit.",IF(AF43=0,"Enter the roommate's share of the total unit rent for the proposed unit.",IF(OR(AG42=1,AG43=1),"This question is for shared housing arrangements. Delete this entry.",IF(AH42=1,CONCATENATE("The sum of Rows i and ii must equal $",TEXT(Z41,"#,###.00"),". You've entered $",TEXT(SUM(Z42:AB43),"#,###.00"),"."),IF(AF44=0,"Select whether or not the proposed unit will require a utility allowance.",IF(AF45=0,"Enter the applicable utility allowance for the proposed unit.",IF(AG45=1,"This question is for households that will require a utility allowance. Delete this entry.",IF(AF48=0,"Enter the address of comparison unit 1.",IF(AF49=0,"Enter the total unit rent for comparison unit 1.",IF(AF50=0,"Select whether or not comparison unit 1 would require a utility allowance.",IF(AF51=0,"Enter the applicable utility allowance for comparison unit 1.",IF(AG51=1,"This question is for households that would require a utility allowance. Delete this entry.",IF(AF53=0,"Enter the address of comparison unit 2.",IF(AF54=0,"Enter the total unit rent for comparison unit 2.",IF(AF55=0,"Select whether or not comparison unit 2 would require a utility allowance.",IF(AF56=0,"Enter the applicable utility allowance for comparison unit 2.",IF(AG56=1,"This question is for households that would require a utility allowance. Delete this entry.",IF(AND(AG62=1,AM39="Yes",AM43="No",AM44&gt;0),CONCATENATE("Do not approve this unit. The gross rent of the proposed unit exceeds the ",IF(AM40&lt;=AM42,"rent standard","reasonable rent")," by $",TEXT(MAX(AM44),"#,###.00"),"."),IF(AND(AG62=1,AM44=0,AM46="Yes",AM56&gt;0),CONCATENATE("Do not approve this unit. The gross rent of the proposed unit exceeds the ",IF(AM48&lt;=AM54,"rent standard","reasonable rent")," by $",TEXT(MAX(AM56),"#,###.00"),"."),IF(AND(AG62=1,AM44=0,AQ46="Yes",AQ56&gt;0),CONCATENATE("Do not approve this unit. The gross rent of the proposed unit exceeds the ",IF(AQ48&lt;=AQ54,"rent standard","reasonable rent")," by $",TEXT(MAX(AQ56),"#,###.00"),"."),IF(AND(AK22=1,AF62=0),"Briefly explain why you will grant an exception to the Occupancy Standards in the space below.","Notes"))))))))))))))))))))))))</f>
        <v>Notes</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6"/>
      <c r="AF59" s="9" t="str">
        <f>IF(MIN(AF6:AF56)=1,"Yes","No")</f>
        <v>No</v>
      </c>
      <c r="AG59" s="9" t="str">
        <f>IF(MAX(AG13:AI56,AJ19:AJ25)=0,"Yes","No")</f>
        <v>No</v>
      </c>
      <c r="AJ59" s="10"/>
      <c r="AK59" s="10"/>
      <c r="AL59" s="10"/>
      <c r="AM59" s="10"/>
      <c r="AN59" s="10"/>
      <c r="AO59" s="10"/>
      <c r="AP59" s="10"/>
      <c r="AQ59" s="10"/>
    </row>
    <row r="60" spans="1:75" s="205" customFormat="1" ht="5.25" x14ac:dyDescent="0.25">
      <c r="A60" s="239"/>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1"/>
      <c r="AD60" s="206"/>
      <c r="AE60" s="206"/>
    </row>
    <row r="61" spans="1:75" s="234" customFormat="1" x14ac:dyDescent="0.2">
      <c r="A61" s="304" t="str">
        <f>IF(AND(AG63="Complete"),CONCATENATE("For future reexaminations, the effective rent standard equals $",IF(W34="Hold harmless",TEXT(ROUNDDOWN(Z34,0),"#,###"),IF(AD71=1,TEXT(ROUNDDOWN(AJ70,0),"#,###"),IF(AD76=1,TEXT(ROUNDDOWN(MIN(AI75:AJ75),0),"#,###"),""))),"."),"")</f>
        <v/>
      </c>
      <c r="Y61" s="238"/>
      <c r="Z61" s="401" t="s">
        <v>451</v>
      </c>
      <c r="AA61" s="401"/>
      <c r="AB61" s="401"/>
      <c r="AX61" s="54"/>
    </row>
    <row r="62" spans="1:75" ht="25.35" customHeight="1" x14ac:dyDescent="0.25">
      <c r="A62" s="398"/>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400"/>
      <c r="AF62" s="9">
        <f>IF(A62&lt;&gt;0,1,0)</f>
        <v>0</v>
      </c>
      <c r="AG62" s="20">
        <f>IF(AND(AM39="Yes",AM41="Yes",AM43="Yes",AM44=0),0,IF(AND(AM39="Yes",AM43="No"),1,IF(OR(AND(AM46="Yes",AM55="No"),AND(AQ46="Yes",AQ55="No")),1,0)))</f>
        <v>0</v>
      </c>
      <c r="AJ62" s="10"/>
      <c r="AK62" s="10"/>
      <c r="AL62" s="10"/>
      <c r="AM62" s="10"/>
      <c r="AN62" s="10"/>
      <c r="AO62" s="10"/>
      <c r="AP62" s="10"/>
      <c r="AQ62" s="10"/>
    </row>
    <row r="63" spans="1:75" s="7" customFormat="1" x14ac:dyDescent="0.2">
      <c r="A63" s="408" t="str">
        <f>IF(AG63="Incomplete","",IF(AG63="Complete","Looking good! Proceed to page 2.",""))</f>
        <v/>
      </c>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10"/>
      <c r="AG63" s="53" t="str">
        <f>IF(AND(A9="Screening",A27="Rent Standard",A37="Rent Reasonableness",A59="Notes"),"Complete","Incomplete")</f>
        <v>Incomplete</v>
      </c>
      <c r="BS63" s="54"/>
      <c r="BT63" s="54"/>
      <c r="BU63" s="54"/>
      <c r="BV63" s="54"/>
      <c r="BW63" s="54"/>
    </row>
    <row r="64" spans="1:75" s="194" customFormat="1" ht="5.25" x14ac:dyDescent="0.15"/>
    <row r="65" spans="1:56" x14ac:dyDescent="0.25">
      <c r="A65" s="374" t="s">
        <v>279</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6"/>
      <c r="AR65" s="329" t="s">
        <v>537</v>
      </c>
      <c r="AS65" s="329"/>
      <c r="AT65" s="329"/>
      <c r="AU65" s="329"/>
      <c r="AV65" s="329"/>
      <c r="AW65" s="329"/>
      <c r="AX65" s="329"/>
      <c r="AY65" s="329"/>
      <c r="AZ65" s="329"/>
      <c r="BA65" s="329"/>
      <c r="BB65" s="329"/>
      <c r="BC65" s="329"/>
      <c r="BD65" s="329"/>
    </row>
    <row r="66" spans="1:56" s="205" customFormat="1" ht="5.25" x14ac:dyDescent="0.25">
      <c r="AD66" s="206"/>
      <c r="AE66" s="206"/>
      <c r="AR66" s="329"/>
      <c r="AS66" s="329"/>
      <c r="AT66" s="329"/>
      <c r="AU66" s="329"/>
      <c r="AV66" s="329"/>
      <c r="AW66" s="329"/>
      <c r="AX66" s="329"/>
      <c r="AY66" s="329"/>
      <c r="AZ66" s="329"/>
      <c r="BA66" s="329"/>
      <c r="BB66" s="329"/>
      <c r="BC66" s="329"/>
      <c r="BD66" s="329"/>
    </row>
    <row r="67" spans="1:56" x14ac:dyDescent="0.25">
      <c r="A67" s="402" t="str">
        <f>IF(AG63="Incomplete","Rent Standard",IF(W34="Hold harmless",CONCATENATE(IF(Z35="Yes","110","100"),"% of the Hold Harmless Rent Standard",IF(AM46="Yes",CONCATENATE(" for ",VLOOKUP(AH70,AO92:AQ98,2)),IF(AND(AQ46="Yes",AQ75="Private"),CONCATENATE(" for ",VLOOKUP(AH75,AO92:AQ98,2)),IF(AND(AQ46="Yes",AQ75="Pro-rata"),CONCATENATE(" for ",AH75," of ",AE75," bedrooms"),"")))," in ",IF(AQ30="County",CONCATENATE(Z15," County* **"),CONCATENATE(Z14,"* **"))),CONCATENATE(IF(Z35="Yes","110","100"),"% of the ",Z30," ",IF(Z29="Exception","Community-Wide Exception Rent Standard","Fair Market Rent"),IF(AM46="Yes",CONCATENATE(" for ",VLOOKUP(AH70,AO92:AQ98,2)),IF(AND(AQ46="Yes",AQ75="Private"),CONCATENATE(" for ",VLOOKUP(AH75,AO92:AQ98,2)),IF(AND(AQ46="Yes",AQ75="Pro-rata"),CONCATENATE(" for ",AH75," of ",AE75," bedrooms"),"")))," in ",IF(AQ30="County",CONCATENATE(Z15," County* **"),CONCATENATE(Z14,"* **")))))</f>
        <v>Rent Standard</v>
      </c>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382">
        <f>IF(AG63="Incomplete",0,IF(W34="Hold harmless",AM40,IF(AM46="Yes",AM48,IF(AQ46="Yes",AQ48,0))))</f>
        <v>0</v>
      </c>
      <c r="AA67" s="382"/>
      <c r="AB67" s="382"/>
      <c r="AR67" s="329"/>
      <c r="AS67" s="329"/>
      <c r="AT67" s="329"/>
      <c r="AU67" s="329"/>
      <c r="AV67" s="329"/>
      <c r="AW67" s="329"/>
      <c r="AX67" s="329"/>
      <c r="AY67" s="329"/>
      <c r="AZ67" s="329"/>
      <c r="BA67" s="329"/>
      <c r="BB67" s="329"/>
      <c r="BC67" s="329"/>
      <c r="BD67" s="329"/>
    </row>
    <row r="68" spans="1:56" s="8" customFormat="1" ht="11.25" x14ac:dyDescent="0.25">
      <c r="A68" s="18" t="s">
        <v>544</v>
      </c>
      <c r="B68" s="18"/>
      <c r="C68" s="18"/>
      <c r="D68" s="18"/>
      <c r="E68" s="18"/>
      <c r="F68" s="18"/>
      <c r="G68" s="18"/>
      <c r="H68" s="18"/>
      <c r="I68" s="18"/>
      <c r="J68" s="18"/>
      <c r="K68" s="18"/>
      <c r="L68" s="18"/>
      <c r="M68" s="18"/>
      <c r="N68" s="18"/>
      <c r="O68" s="18"/>
      <c r="P68" s="18"/>
      <c r="Q68" s="18"/>
      <c r="R68" s="18"/>
      <c r="S68" s="18"/>
      <c r="T68" s="18"/>
      <c r="U68" s="18"/>
      <c r="V68" s="364" t="str">
        <f>IF(AG63="Incomplete","",IF(AND(W34="Hold harmless",Z35="Yes"),CONCATENATE("(1.1*$",TEXT(Z34,"#,###"),")"),IF(AND(W34="Hold harmless",Z35="No"),"",IF(AND(AM46="Yes",Z35="Yes"),CONCATENATE("(1.1*$",TEXT(Z31,"#,###"),")"),IF(AM46="Yes","",IF(AND(AQ46="Yes",Z35="Yes",AQ75="Private"),CONCATENATE("For ",AH75," of ",AH75," bedrooms (1.1*($",TEXT(Z31,"#,###"),"*(",AH75,"/",AH75,")))"),IF(AND(AQ46="Yes",Z35="No",AQ75="Private"),CONCATENATE("For ",AH75," of ",AH75," bedrooms ($",TEXT(Z31,"#,###"),"*(",AH75,"/",AH75,"))"),IF(AND(AQ46="Yes",Z35="Yes",AQ75="Pro-rata"),CONCATENATE("For ",AH75," of ",AE75," bedrooms (1.1*($",TEXT(Z32,"#,###"),"*(",AH75,"/",AE75,")))"),IF(AND(AQ46="Yes",Z35="No",AQ75="Pro-rata"),CONCATENATE("For ",AH75," of ",AE75," bedrooms ($",TEXT(Z32,"#,###"),"*(",AH75,"/",AE75,"))"))))))))))</f>
        <v/>
      </c>
      <c r="W68" s="364"/>
      <c r="X68" s="364"/>
      <c r="Y68" s="364"/>
      <c r="Z68" s="365"/>
      <c r="AA68" s="365"/>
      <c r="AB68" s="365"/>
      <c r="AD68" s="55" t="s">
        <v>278</v>
      </c>
      <c r="AE68" s="56" t="s">
        <v>299</v>
      </c>
      <c r="AF68" s="56" t="s">
        <v>300</v>
      </c>
      <c r="AG68" s="56" t="s">
        <v>301</v>
      </c>
      <c r="AH68" s="57" t="s">
        <v>302</v>
      </c>
      <c r="AI68" s="57"/>
      <c r="AJ68" s="30" t="s">
        <v>279</v>
      </c>
      <c r="AK68" s="57"/>
      <c r="AL68" s="30" t="s">
        <v>303</v>
      </c>
      <c r="AM68" s="57"/>
      <c r="AN68" s="30" t="s">
        <v>304</v>
      </c>
      <c r="AO68" s="299"/>
      <c r="AP68" s="297"/>
      <c r="AQ68" s="297"/>
      <c r="AR68" s="329" t="s">
        <v>452</v>
      </c>
      <c r="AS68" s="329"/>
      <c r="AT68" s="329"/>
      <c r="AU68" s="329"/>
      <c r="AV68" s="329"/>
      <c r="AW68" s="329"/>
      <c r="AX68" s="329"/>
      <c r="AY68" s="329"/>
      <c r="AZ68" s="329"/>
      <c r="BA68" s="329"/>
      <c r="BB68" s="329"/>
      <c r="BC68" s="329"/>
      <c r="BD68" s="329"/>
    </row>
    <row r="69" spans="1:56" s="8" customFormat="1" ht="11.25" x14ac:dyDescent="0.25">
      <c r="A69" s="18" t="s">
        <v>545</v>
      </c>
      <c r="B69" s="18"/>
      <c r="C69" s="18"/>
      <c r="D69" s="18"/>
      <c r="E69" s="18"/>
      <c r="F69" s="18"/>
      <c r="G69" s="18"/>
      <c r="H69" s="18"/>
      <c r="I69" s="18"/>
      <c r="J69" s="18"/>
      <c r="K69" s="18"/>
      <c r="L69" s="18"/>
      <c r="M69" s="18"/>
      <c r="N69" s="18"/>
      <c r="O69" s="18"/>
      <c r="P69" s="18"/>
      <c r="Q69" s="18"/>
      <c r="R69" s="18"/>
      <c r="S69" s="18"/>
      <c r="T69" s="18"/>
      <c r="U69" s="18"/>
      <c r="V69" s="353" t="str">
        <f>IF(AG63="Incomplete","",IF(AND(AG63="Complete",AM46="Yes"),"",IF(AND(AG63="Complete",AQ46="Yes"),IF(AQ75="Private","Private Space Method","Pro-Rata Share Method"))))</f>
        <v/>
      </c>
      <c r="W69" s="353"/>
      <c r="X69" s="353"/>
      <c r="Y69" s="353"/>
      <c r="Z69" s="353"/>
      <c r="AA69" s="353"/>
      <c r="AB69" s="353"/>
      <c r="AD69" s="58"/>
      <c r="AE69" s="59"/>
      <c r="AF69" s="59"/>
      <c r="AG69" s="59"/>
      <c r="AH69" s="60"/>
      <c r="AI69" s="60"/>
      <c r="AJ69" s="48"/>
      <c r="AK69" s="60"/>
      <c r="AL69" s="48"/>
      <c r="AM69" s="60"/>
      <c r="AN69" s="48"/>
      <c r="AO69" s="299"/>
      <c r="AP69" s="297"/>
      <c r="AQ69" s="297"/>
      <c r="AR69" s="329"/>
      <c r="AS69" s="329"/>
      <c r="AT69" s="329"/>
      <c r="AU69" s="329"/>
      <c r="AV69" s="329"/>
      <c r="AW69" s="329"/>
      <c r="AX69" s="329"/>
      <c r="AY69" s="329"/>
      <c r="AZ69" s="329"/>
      <c r="BA69" s="329"/>
      <c r="BB69" s="329"/>
      <c r="BC69" s="329"/>
      <c r="BD69" s="329"/>
    </row>
    <row r="70" spans="1:56" s="8" customFormat="1" ht="11.25" customHeight="1" x14ac:dyDescent="0.25">
      <c r="A70" s="18" t="s">
        <v>546</v>
      </c>
      <c r="B70" s="18"/>
      <c r="C70" s="18"/>
      <c r="D70" s="18"/>
      <c r="E70" s="18"/>
      <c r="F70" s="18"/>
      <c r="G70" s="18"/>
      <c r="H70" s="18"/>
      <c r="I70" s="18"/>
      <c r="J70" s="18"/>
      <c r="K70" s="18"/>
      <c r="L70" s="18"/>
      <c r="M70" s="18"/>
      <c r="N70" s="18"/>
      <c r="O70" s="18"/>
      <c r="P70" s="18"/>
      <c r="Q70" s="18"/>
      <c r="R70" s="18"/>
      <c r="S70" s="18"/>
      <c r="T70" s="18"/>
      <c r="U70" s="18"/>
      <c r="W70" s="298"/>
      <c r="X70" s="298"/>
      <c r="Y70" s="298"/>
      <c r="Z70" s="298"/>
      <c r="AA70" s="298"/>
      <c r="AD70" s="58"/>
      <c r="AE70" s="62" t="str">
        <f>IF(AD71=0,"",VLOOKUP(Z18,AL92:AM98,2))</f>
        <v/>
      </c>
      <c r="AF70" s="63" t="str">
        <f>IF(AD71=0,"","Authorized")</f>
        <v/>
      </c>
      <c r="AG70" s="62" t="str">
        <f>IF(AD71=0,"",IF(AQ17="Use previous (higher) authorized unit size until next annual",VLOOKUP(Z25,AL92:AM98,2),VLOOKUP(Z23,AL92:AM98,2)))</f>
        <v/>
      </c>
      <c r="AH70" s="64" t="str">
        <f>IF(AD71=0,"",MIN(AG70:AG71))</f>
        <v/>
      </c>
      <c r="AI70" s="65"/>
      <c r="AJ70" s="66" t="str">
        <f>IF(AD71=0,"",Z31)</f>
        <v/>
      </c>
      <c r="AK70" s="65"/>
      <c r="AL70" s="67" t="str">
        <f>IF(AD71=0,"",AE70)</f>
        <v/>
      </c>
      <c r="AM70" s="65"/>
      <c r="AN70" s="67" t="str">
        <f>IF(AD71=0,"",AH70)</f>
        <v/>
      </c>
      <c r="AO70" s="299"/>
      <c r="AP70" s="297"/>
      <c r="AQ70" s="297"/>
      <c r="AR70" s="329"/>
      <c r="AS70" s="329"/>
      <c r="AT70" s="329"/>
      <c r="AU70" s="329"/>
      <c r="AV70" s="329"/>
      <c r="AW70" s="329"/>
      <c r="AX70" s="329"/>
      <c r="AY70" s="329"/>
      <c r="AZ70" s="329"/>
      <c r="BA70" s="329"/>
      <c r="BB70" s="329"/>
      <c r="BC70" s="329"/>
      <c r="BD70" s="329"/>
    </row>
    <row r="71" spans="1:56" s="8" customFormat="1" ht="11.25" x14ac:dyDescent="0.25">
      <c r="A71" s="18" t="s">
        <v>547</v>
      </c>
      <c r="B71" s="18"/>
      <c r="C71" s="18"/>
      <c r="D71" s="18"/>
      <c r="E71" s="18"/>
      <c r="F71" s="18"/>
      <c r="G71" s="18"/>
      <c r="H71" s="18"/>
      <c r="I71" s="18"/>
      <c r="J71" s="18"/>
      <c r="K71" s="18"/>
      <c r="L71" s="18"/>
      <c r="M71" s="18"/>
      <c r="N71" s="18"/>
      <c r="O71" s="18"/>
      <c r="P71" s="18"/>
      <c r="Q71" s="18"/>
      <c r="R71" s="18"/>
      <c r="S71" s="18"/>
      <c r="T71" s="18"/>
      <c r="U71" s="18"/>
      <c r="V71" s="298"/>
      <c r="W71" s="298"/>
      <c r="X71" s="298"/>
      <c r="Y71" s="298"/>
      <c r="Z71" s="298"/>
      <c r="AA71" s="298"/>
      <c r="AD71" s="68">
        <f>IF(AND(Z16="No",A9="Screening",A27="Rent Standard"),1,0)</f>
        <v>0</v>
      </c>
      <c r="AE71" s="69"/>
      <c r="AF71" s="69" t="str">
        <f>IF(AD71=0,"","Actual")</f>
        <v/>
      </c>
      <c r="AG71" s="70" t="str">
        <f>IF(AD71=0,"",VLOOKUP(Z18,AL92:AM98,2))</f>
        <v/>
      </c>
      <c r="AH71" s="71"/>
      <c r="AI71" s="71"/>
      <c r="AJ71" s="72"/>
      <c r="AK71" s="71"/>
      <c r="AL71" s="72"/>
      <c r="AM71" s="71"/>
      <c r="AN71" s="72"/>
      <c r="AO71" s="299"/>
      <c r="AP71" s="297"/>
      <c r="AQ71" s="297"/>
      <c r="AR71" s="329"/>
      <c r="AS71" s="329"/>
      <c r="AT71" s="329"/>
      <c r="AU71" s="329"/>
      <c r="AV71" s="329"/>
      <c r="AW71" s="329"/>
      <c r="AX71" s="329"/>
      <c r="AY71" s="329"/>
      <c r="AZ71" s="329"/>
      <c r="BA71" s="329"/>
      <c r="BB71" s="329"/>
      <c r="BC71" s="329"/>
      <c r="BD71" s="329"/>
    </row>
    <row r="72" spans="1:56" s="205" customFormat="1" ht="5.25" x14ac:dyDescent="0.25">
      <c r="AR72" s="329"/>
      <c r="AS72" s="329"/>
      <c r="AT72" s="329"/>
      <c r="AU72" s="329"/>
      <c r="AV72" s="329"/>
      <c r="AW72" s="329"/>
      <c r="AX72" s="329"/>
      <c r="AY72" s="329"/>
      <c r="AZ72" s="329"/>
      <c r="BA72" s="329"/>
      <c r="BB72" s="329"/>
      <c r="BC72" s="329"/>
      <c r="BD72" s="329"/>
    </row>
    <row r="73" spans="1:56" x14ac:dyDescent="0.25">
      <c r="A73" s="354" t="s">
        <v>292</v>
      </c>
      <c r="B73" s="355"/>
      <c r="C73" s="355"/>
      <c r="D73" s="355"/>
      <c r="E73" s="355"/>
      <c r="F73" s="355"/>
      <c r="G73" s="355"/>
      <c r="H73" s="355"/>
      <c r="I73" s="355"/>
      <c r="J73" s="355"/>
      <c r="K73" s="355"/>
      <c r="L73" s="355"/>
      <c r="M73" s="355"/>
      <c r="N73" s="355"/>
      <c r="O73" s="355"/>
      <c r="P73" s="355"/>
      <c r="Q73" s="355"/>
      <c r="R73" s="355"/>
      <c r="S73" s="355"/>
      <c r="T73" s="355"/>
      <c r="U73" s="355"/>
      <c r="V73" s="355"/>
      <c r="W73" s="355"/>
      <c r="X73" s="355"/>
      <c r="Y73" s="355"/>
      <c r="Z73" s="355"/>
      <c r="AA73" s="355"/>
      <c r="AB73" s="356"/>
      <c r="AD73" s="73" t="s">
        <v>266</v>
      </c>
      <c r="AE73" s="74" t="s">
        <v>299</v>
      </c>
      <c r="AF73" s="74" t="s">
        <v>300</v>
      </c>
      <c r="AG73" s="74" t="s">
        <v>301</v>
      </c>
      <c r="AH73" s="75" t="s">
        <v>302</v>
      </c>
      <c r="AI73" s="31"/>
      <c r="AJ73" s="33" t="s">
        <v>279</v>
      </c>
      <c r="AK73" s="31"/>
      <c r="AL73" s="33" t="s">
        <v>303</v>
      </c>
      <c r="AM73" s="31"/>
      <c r="AN73" s="33" t="s">
        <v>305</v>
      </c>
      <c r="AO73" s="31"/>
      <c r="AP73" s="33" t="s">
        <v>306</v>
      </c>
      <c r="AQ73" s="75" t="s">
        <v>307</v>
      </c>
      <c r="AR73" s="329"/>
      <c r="AS73" s="329"/>
      <c r="AT73" s="329"/>
      <c r="AU73" s="329"/>
      <c r="AV73" s="329"/>
      <c r="AW73" s="329"/>
      <c r="AX73" s="329"/>
      <c r="AY73" s="329"/>
      <c r="AZ73" s="329"/>
      <c r="BA73" s="329"/>
      <c r="BB73" s="329"/>
      <c r="BC73" s="329"/>
      <c r="BD73" s="329"/>
    </row>
    <row r="74" spans="1:56" x14ac:dyDescent="0.25">
      <c r="A74" s="357" t="s">
        <v>281</v>
      </c>
      <c r="B74" s="358"/>
      <c r="C74" s="358"/>
      <c r="D74" s="358"/>
      <c r="E74" s="358"/>
      <c r="F74" s="358"/>
      <c r="G74" s="358"/>
      <c r="H74" s="358" t="s">
        <v>308</v>
      </c>
      <c r="I74" s="358"/>
      <c r="J74" s="358"/>
      <c r="K74" s="358"/>
      <c r="L74" s="358"/>
      <c r="M74" s="358"/>
      <c r="N74" s="358"/>
      <c r="O74" s="358" t="s">
        <v>309</v>
      </c>
      <c r="P74" s="358"/>
      <c r="Q74" s="358"/>
      <c r="R74" s="358"/>
      <c r="S74" s="358"/>
      <c r="T74" s="358"/>
      <c r="U74" s="358"/>
      <c r="V74" s="358" t="s">
        <v>310</v>
      </c>
      <c r="W74" s="358"/>
      <c r="X74" s="358"/>
      <c r="Y74" s="358"/>
      <c r="Z74" s="358"/>
      <c r="AA74" s="358"/>
      <c r="AB74" s="359"/>
      <c r="AD74" s="76"/>
      <c r="AE74" s="77"/>
      <c r="AF74" s="77"/>
      <c r="AG74" s="77"/>
      <c r="AH74" s="78"/>
      <c r="AI74" s="79" t="s">
        <v>311</v>
      </c>
      <c r="AJ74" s="79" t="s">
        <v>312</v>
      </c>
      <c r="AK74" s="79" t="s">
        <v>6</v>
      </c>
      <c r="AL74" s="80" t="s">
        <v>313</v>
      </c>
      <c r="AM74" s="79" t="s">
        <v>6</v>
      </c>
      <c r="AN74" s="80" t="s">
        <v>313</v>
      </c>
      <c r="AO74" s="79" t="s">
        <v>6</v>
      </c>
      <c r="AP74" s="80" t="s">
        <v>313</v>
      </c>
      <c r="AQ74" s="78"/>
      <c r="AR74" s="329"/>
      <c r="AS74" s="329"/>
      <c r="AT74" s="329"/>
      <c r="AU74" s="329"/>
      <c r="AV74" s="329"/>
      <c r="AW74" s="329"/>
      <c r="AX74" s="329"/>
      <c r="AY74" s="329"/>
      <c r="AZ74" s="329"/>
      <c r="BA74" s="329"/>
      <c r="BB74" s="329"/>
      <c r="BC74" s="329"/>
      <c r="BD74" s="329"/>
    </row>
    <row r="75" spans="1:56" x14ac:dyDescent="0.25">
      <c r="A75" s="3" t="s">
        <v>265</v>
      </c>
      <c r="G75" s="81"/>
      <c r="H75" s="360" t="str">
        <f>IF(AG63="Incomplete","",O40)</f>
        <v/>
      </c>
      <c r="I75" s="361"/>
      <c r="J75" s="361"/>
      <c r="K75" s="361"/>
      <c r="L75" s="361"/>
      <c r="M75" s="361"/>
      <c r="N75" s="361"/>
      <c r="O75" s="361" t="str">
        <f>IF(AG63="Incomplete","",O48)</f>
        <v/>
      </c>
      <c r="P75" s="361"/>
      <c r="Q75" s="361"/>
      <c r="R75" s="361"/>
      <c r="S75" s="361"/>
      <c r="T75" s="361"/>
      <c r="U75" s="361"/>
      <c r="V75" s="361" t="str">
        <f>IF(AG63="Incomplete","",O53)</f>
        <v/>
      </c>
      <c r="W75" s="361"/>
      <c r="X75" s="361"/>
      <c r="Y75" s="361"/>
      <c r="Z75" s="361"/>
      <c r="AA75" s="361"/>
      <c r="AB75" s="393"/>
      <c r="AD75" s="76"/>
      <c r="AE75" s="82" t="str">
        <f>IF(AD76=0,"",VLOOKUP(Z18,AL92:AM98,2))</f>
        <v/>
      </c>
      <c r="AF75" s="83" t="str">
        <f>IF(AD76=0,"","Authorized")</f>
        <v/>
      </c>
      <c r="AG75" s="82" t="str">
        <f>IF(AD76=0,"",IF(AQ17="Use previous (higher) authorized unit size until next annual",VLOOKUP(Z25,AL92:AM98,2),VLOOKUP(Z23,AL92:AM98,2)))</f>
        <v/>
      </c>
      <c r="AH75" s="84" t="str">
        <f>IF(AD76=0,"",MIN(AG75:AG76))</f>
        <v/>
      </c>
      <c r="AI75" s="85" t="str">
        <f>IF(AD76=0,"",Z31)</f>
        <v/>
      </c>
      <c r="AJ75" s="85" t="str">
        <f>IF(AD76=0,"",IF(AH75=0,ROUNDDOWN((Z32/AE75)*1,0),ROUNDDOWN((Z32/AE75)*AH75,0)))</f>
        <v/>
      </c>
      <c r="AK75" s="83" t="str">
        <f>IF(AD76=0,"",IF(MIN(AI75:AJ75)=AJ75,AE75,IF(MIN(AI75:AJ75)=AI75,AG76,"")))</f>
        <v/>
      </c>
      <c r="AL75" s="86" t="str">
        <f>IF(AD76=0,"",IF(MIN(AI75:AJ75)=AJ75,AG76/AE75,AG76/AG76))</f>
        <v/>
      </c>
      <c r="AM75" s="83" t="str">
        <f>IF(AD76=0,"",AE75)</f>
        <v/>
      </c>
      <c r="AN75" s="86" t="str">
        <f>IF(AD76=0,"",AH75/AE75)</f>
        <v/>
      </c>
      <c r="AO75" s="83" t="str">
        <f>AM75</f>
        <v/>
      </c>
      <c r="AP75" s="86" t="str">
        <f>AN75</f>
        <v/>
      </c>
      <c r="AQ75" s="84" t="str">
        <f>IF(AD76=0,"",IF(AL75=1,"Private","Pro-rata"))</f>
        <v/>
      </c>
      <c r="AR75" s="329"/>
      <c r="AS75" s="329"/>
      <c r="AT75" s="329"/>
      <c r="AU75" s="329"/>
      <c r="AV75" s="329"/>
      <c r="AW75" s="329"/>
      <c r="AX75" s="329"/>
      <c r="AY75" s="329"/>
      <c r="AZ75" s="329"/>
      <c r="BA75" s="329"/>
      <c r="BB75" s="329"/>
      <c r="BC75" s="329"/>
      <c r="BD75" s="329"/>
    </row>
    <row r="76" spans="1:56" s="8" customFormat="1" ht="11.25" x14ac:dyDescent="0.25">
      <c r="A76" s="18" t="s">
        <v>314</v>
      </c>
      <c r="B76" s="197"/>
      <c r="C76" s="197"/>
      <c r="D76" s="197"/>
      <c r="E76" s="197"/>
      <c r="F76" s="197"/>
      <c r="G76" s="198"/>
      <c r="H76" s="362"/>
      <c r="I76" s="363"/>
      <c r="J76" s="363"/>
      <c r="K76" s="363"/>
      <c r="L76" s="363"/>
      <c r="M76" s="363"/>
      <c r="N76" s="363"/>
      <c r="O76" s="363"/>
      <c r="P76" s="363"/>
      <c r="Q76" s="363"/>
      <c r="R76" s="363"/>
      <c r="S76" s="363"/>
      <c r="T76" s="363"/>
      <c r="U76" s="363"/>
      <c r="V76" s="363"/>
      <c r="W76" s="363"/>
      <c r="X76" s="363"/>
      <c r="Y76" s="363"/>
      <c r="Z76" s="363"/>
      <c r="AA76" s="363"/>
      <c r="AB76" s="394"/>
      <c r="AD76" s="87">
        <f>IF(AND(Z16="Yes",A9="Screening",A27="Rent Standard"),1,0)</f>
        <v>0</v>
      </c>
      <c r="AE76" s="88"/>
      <c r="AF76" s="88" t="str">
        <f>IF(AD76=0,"","Used")</f>
        <v/>
      </c>
      <c r="AG76" s="89" t="str">
        <f>IF(AD76=0,"",VALUE(LEFT(Z19,FIND(" ",Z19)-1)))</f>
        <v/>
      </c>
      <c r="AH76" s="90"/>
      <c r="AI76" s="88"/>
      <c r="AJ76" s="88"/>
      <c r="AK76" s="88"/>
      <c r="AL76" s="91" t="str">
        <f>IF(AD76=0,"",IF(MIN(AI75:AJ75)=AJ75,CONCATENATE(AG76,"/",AE75),CONCATENATE(AG76,"/",AG76)))</f>
        <v/>
      </c>
      <c r="AM76" s="88"/>
      <c r="AN76" s="91" t="str">
        <f>IF(AD76=0,"",CONCATENATE(AH75,"/",AE75))</f>
        <v/>
      </c>
      <c r="AO76" s="88"/>
      <c r="AP76" s="91" t="str">
        <f>AN76</f>
        <v/>
      </c>
      <c r="AQ76" s="90"/>
      <c r="AR76" s="329"/>
      <c r="AS76" s="329"/>
      <c r="AT76" s="329"/>
      <c r="AU76" s="329"/>
      <c r="AV76" s="329"/>
      <c r="AW76" s="329"/>
      <c r="AX76" s="329"/>
      <c r="AY76" s="329"/>
      <c r="AZ76" s="329"/>
      <c r="BA76" s="329"/>
      <c r="BB76" s="329"/>
      <c r="BC76" s="329"/>
      <c r="BD76" s="329"/>
    </row>
    <row r="77" spans="1:56" x14ac:dyDescent="0.25">
      <c r="A77" s="92" t="s">
        <v>315</v>
      </c>
      <c r="B77" s="93"/>
      <c r="C77" s="93"/>
      <c r="D77" s="93"/>
      <c r="E77" s="93"/>
      <c r="F77" s="93"/>
      <c r="G77" s="94"/>
      <c r="H77" s="395">
        <f>IF(AG63="Incomplete",0,IF(AD71=1,AE70,Z19))</f>
        <v>0</v>
      </c>
      <c r="I77" s="396"/>
      <c r="J77" s="396"/>
      <c r="K77" s="396"/>
      <c r="L77" s="396"/>
      <c r="M77" s="396"/>
      <c r="N77" s="397"/>
      <c r="O77" s="395">
        <f>IF(AG63="Incomplete",0,IF(AD71=1,AE70,IF(AND(AD76=1,AQ75="Private"),AG76,IF(AND(AD76=1,AQ75="Pro-rata"),CONCATENATE(AG76," of ",AE75),0))))</f>
        <v>0</v>
      </c>
      <c r="P77" s="396"/>
      <c r="Q77" s="396"/>
      <c r="R77" s="396"/>
      <c r="S77" s="396"/>
      <c r="T77" s="396"/>
      <c r="U77" s="397"/>
      <c r="V77" s="395">
        <f>IF(AG63="Incomplete",0,IF(AD71=1,AE70,IF(AND(AD76=1,AQ75="Private"),AG76,IF(AND(AD76=1,AQ75="Pro-rata"),CONCATENATE(AG76," of ",AE75),0))))</f>
        <v>0</v>
      </c>
      <c r="W77" s="396"/>
      <c r="X77" s="396"/>
      <c r="Y77" s="396"/>
      <c r="Z77" s="396"/>
      <c r="AA77" s="396"/>
      <c r="AB77" s="396"/>
      <c r="AD77" s="8"/>
      <c r="AE77" s="8"/>
      <c r="AN77" s="10"/>
      <c r="AO77" s="10"/>
    </row>
    <row r="78" spans="1:56" s="8" customFormat="1" ht="11.25" customHeight="1" x14ac:dyDescent="0.25">
      <c r="A78" s="385"/>
      <c r="B78" s="385"/>
      <c r="C78" s="385"/>
      <c r="D78" s="385"/>
      <c r="E78" s="385"/>
      <c r="F78" s="385"/>
      <c r="G78" s="386"/>
      <c r="H78" s="387" t="str">
        <f>IF(AG63="Incomplete","",IF(AND(AG63="Complete",AM46="Yes"),"",IF(AND(AG63="Complete",AQ46="Yes"),IF(AQ75="Private","Private Space Method","Pro-Rata Share Method"))))</f>
        <v/>
      </c>
      <c r="I78" s="388"/>
      <c r="J78" s="388"/>
      <c r="K78" s="388"/>
      <c r="L78" s="388"/>
      <c r="M78" s="388"/>
      <c r="N78" s="389"/>
      <c r="O78" s="387" t="str">
        <f>IF(AG63="Incomplete","",IF(AND(AG63="Complete",AM46="Yes"),"",IF(AND(AG63="Complete",AQ46="Yes"),IF(AQ75="Private","Private Space Method","Pro-Rata Share Method"))))</f>
        <v/>
      </c>
      <c r="P78" s="388"/>
      <c r="Q78" s="388"/>
      <c r="R78" s="388"/>
      <c r="S78" s="388"/>
      <c r="T78" s="388"/>
      <c r="U78" s="389"/>
      <c r="V78" s="387" t="str">
        <f>IF(AG63="Incomplete","",IF(AND(AG63="Complete",AM46="Yes"),"",IF(AND(AG63="Complete",AQ46="Yes"),IF(AQ75="Private","Private Space Method","Pro-Rata Share Method"))))</f>
        <v/>
      </c>
      <c r="W78" s="388"/>
      <c r="X78" s="388"/>
      <c r="Y78" s="388"/>
      <c r="Z78" s="388"/>
      <c r="AA78" s="388"/>
      <c r="AB78" s="388"/>
      <c r="AF78" s="292" t="s">
        <v>262</v>
      </c>
      <c r="AG78" s="292" t="s">
        <v>316</v>
      </c>
      <c r="AH78" s="292" t="s">
        <v>317</v>
      </c>
      <c r="AI78" s="292" t="s">
        <v>318</v>
      </c>
      <c r="AO78" s="22">
        <f>IF(AG63="Incomplete",0,SUM(N100:N110))</f>
        <v>0</v>
      </c>
      <c r="AP78" s="22">
        <f>IF(AG63="Incomplete",0,SUM(U100:U110))</f>
        <v>0</v>
      </c>
      <c r="AQ78" s="22">
        <f>IF(AG63="Incomplete",0,SUM(AB100:AB110))</f>
        <v>0</v>
      </c>
    </row>
    <row r="79" spans="1:56" x14ac:dyDescent="0.25">
      <c r="A79" s="92" t="s">
        <v>321</v>
      </c>
      <c r="B79" s="93"/>
      <c r="C79" s="93"/>
      <c r="D79" s="93"/>
      <c r="E79" s="93"/>
      <c r="F79" s="93"/>
      <c r="G79" s="94"/>
      <c r="H79" s="390"/>
      <c r="I79" s="391"/>
      <c r="J79" s="391"/>
      <c r="K79" s="391"/>
      <c r="L79" s="391"/>
      <c r="M79" s="391"/>
      <c r="N79" s="391"/>
      <c r="O79" s="391"/>
      <c r="P79" s="391"/>
      <c r="Q79" s="391"/>
      <c r="R79" s="391"/>
      <c r="S79" s="391"/>
      <c r="T79" s="391"/>
      <c r="U79" s="391"/>
      <c r="V79" s="391"/>
      <c r="W79" s="391"/>
      <c r="X79" s="391"/>
      <c r="Y79" s="391"/>
      <c r="Z79" s="391"/>
      <c r="AA79" s="391"/>
      <c r="AB79" s="392"/>
      <c r="AF79" s="95">
        <v>0</v>
      </c>
      <c r="AG79" s="98"/>
      <c r="AH79" s="98"/>
      <c r="AI79" s="98">
        <v>0</v>
      </c>
      <c r="AO79" s="100">
        <f>IF(AG63="Incomplete",0,Z45)</f>
        <v>0</v>
      </c>
      <c r="AP79" s="100">
        <f>IF(AG63="Incomplete",0,Z51)</f>
        <v>0</v>
      </c>
      <c r="AQ79" s="100">
        <f>IF(AG63="Incomplete",0,Z56)</f>
        <v>0</v>
      </c>
      <c r="BB79" s="101">
        <f>IF(AG63="Incomplete",0,IF(OR(H79=0,H79=""),1,0))</f>
        <v>0</v>
      </c>
      <c r="BC79" s="101">
        <f>IF(AG63="Incomplete",0,IF(OR(O79=0,O79=""),1,0))</f>
        <v>0</v>
      </c>
      <c r="BD79" s="101">
        <f>IF(AG63="Incomplete",0,IF(OR(V79=0,V79=""),1,0))</f>
        <v>0</v>
      </c>
    </row>
    <row r="80" spans="1:56" s="8" customFormat="1" ht="11.25" x14ac:dyDescent="0.25">
      <c r="G80" s="102"/>
      <c r="H80" s="390"/>
      <c r="I80" s="391"/>
      <c r="J80" s="391"/>
      <c r="K80" s="391"/>
      <c r="L80" s="391"/>
      <c r="M80" s="391"/>
      <c r="N80" s="391"/>
      <c r="O80" s="391"/>
      <c r="P80" s="391"/>
      <c r="Q80" s="391"/>
      <c r="R80" s="391"/>
      <c r="S80" s="391"/>
      <c r="T80" s="391"/>
      <c r="U80" s="391"/>
      <c r="V80" s="391"/>
      <c r="W80" s="391"/>
      <c r="X80" s="391"/>
      <c r="Y80" s="391"/>
      <c r="Z80" s="391"/>
      <c r="AA80" s="391"/>
      <c r="AB80" s="392"/>
      <c r="AF80" s="95">
        <v>1</v>
      </c>
      <c r="AG80" s="98">
        <v>0</v>
      </c>
      <c r="AH80" s="98" t="s">
        <v>317</v>
      </c>
      <c r="AI80" s="98">
        <v>1</v>
      </c>
      <c r="AO80" s="22">
        <f>AO78-AO79</f>
        <v>0</v>
      </c>
      <c r="AP80" s="22">
        <f>AP78-AP79</f>
        <v>0</v>
      </c>
      <c r="AQ80" s="22">
        <f>AQ78-AQ79</f>
        <v>0</v>
      </c>
      <c r="BB80" s="101">
        <f>IF(AG63="Incomplete",0,IF(OR(H81=0,H81=""),1,0))</f>
        <v>0</v>
      </c>
      <c r="BC80" s="101">
        <f>IF(AG63="Incomplete",0,IF(OR(O81=0,O81=""),1,0))</f>
        <v>0</v>
      </c>
      <c r="BD80" s="101">
        <f>IF(AG63="Incomplete",0,IF(OR(V81=0,V81=""),1,0))</f>
        <v>0</v>
      </c>
    </row>
    <row r="81" spans="1:75" x14ac:dyDescent="0.25">
      <c r="A81" s="92" t="s">
        <v>324</v>
      </c>
      <c r="B81" s="93"/>
      <c r="C81" s="93"/>
      <c r="D81" s="93"/>
      <c r="E81" s="93"/>
      <c r="F81" s="93"/>
      <c r="G81" s="94"/>
      <c r="H81" s="383"/>
      <c r="I81" s="383"/>
      <c r="J81" s="383"/>
      <c r="K81" s="383"/>
      <c r="L81" s="383"/>
      <c r="M81" s="383"/>
      <c r="N81" s="383"/>
      <c r="O81" s="383"/>
      <c r="P81" s="383"/>
      <c r="Q81" s="383"/>
      <c r="R81" s="383"/>
      <c r="S81" s="383"/>
      <c r="T81" s="383"/>
      <c r="U81" s="383"/>
      <c r="V81" s="383"/>
      <c r="W81" s="383"/>
      <c r="X81" s="383"/>
      <c r="Y81" s="383"/>
      <c r="Z81" s="383"/>
      <c r="AA81" s="383"/>
      <c r="AB81" s="384"/>
      <c r="AF81" s="95">
        <v>2</v>
      </c>
      <c r="AG81" s="98">
        <v>1</v>
      </c>
      <c r="AH81" s="98" t="s">
        <v>317</v>
      </c>
      <c r="AI81" s="98">
        <v>2</v>
      </c>
      <c r="AO81" s="9">
        <f>IF(AO80=0,0,1)</f>
        <v>0</v>
      </c>
      <c r="AP81" s="9">
        <f>IF(AP80=0,0,1)</f>
        <v>0</v>
      </c>
      <c r="AQ81" s="9">
        <f>IF(AQ80=0,0,1)</f>
        <v>0</v>
      </c>
      <c r="BB81" s="101">
        <f>IF(AG63="Incomplete",0,IF(OR(H83=0,H83=""),1,0))</f>
        <v>0</v>
      </c>
      <c r="BC81" s="101">
        <f>IF(AG63="Incomplete",0,IF(OR(O83=0,O83=""),1,0))</f>
        <v>0</v>
      </c>
      <c r="BD81" s="101">
        <f>IF(AG63="Incomplete",0,IF(OR(V83=0,V83=""),1,0))</f>
        <v>0</v>
      </c>
    </row>
    <row r="82" spans="1:75" s="8" customFormat="1" ht="11.25" x14ac:dyDescent="0.25">
      <c r="G82" s="102"/>
      <c r="H82" s="383"/>
      <c r="I82" s="383"/>
      <c r="J82" s="383"/>
      <c r="K82" s="383"/>
      <c r="L82" s="383"/>
      <c r="M82" s="383"/>
      <c r="N82" s="383"/>
      <c r="O82" s="383"/>
      <c r="P82" s="383"/>
      <c r="Q82" s="383"/>
      <c r="R82" s="383"/>
      <c r="S82" s="383"/>
      <c r="T82" s="383"/>
      <c r="U82" s="383"/>
      <c r="V82" s="383"/>
      <c r="W82" s="383"/>
      <c r="X82" s="383"/>
      <c r="Y82" s="383"/>
      <c r="Z82" s="383"/>
      <c r="AA82" s="383"/>
      <c r="AB82" s="384"/>
      <c r="AF82" s="95">
        <v>3</v>
      </c>
      <c r="AG82" s="98"/>
      <c r="AH82" s="98"/>
      <c r="AI82" s="98">
        <v>2</v>
      </c>
      <c r="AL82" s="96" t="s">
        <v>319</v>
      </c>
      <c r="AM82" s="96" t="s">
        <v>320</v>
      </c>
      <c r="BB82" s="101">
        <f>IF(AG63="Incomplete",0,IF(OR(H85=0,H85=""),1,0))</f>
        <v>0</v>
      </c>
      <c r="BC82" s="101">
        <f>IF(AG63="Incomplete",0,IF(OR(O85=0,O85=""),1,0))</f>
        <v>0</v>
      </c>
      <c r="BD82" s="101">
        <f>IF(AG63="Incomplete",0,IF(OR(V85=0,V85=""),1,0))</f>
        <v>0</v>
      </c>
    </row>
    <row r="83" spans="1:75" x14ac:dyDescent="0.25">
      <c r="A83" s="92" t="s">
        <v>327</v>
      </c>
      <c r="B83" s="93"/>
      <c r="C83" s="93"/>
      <c r="D83" s="93"/>
      <c r="E83" s="93"/>
      <c r="F83" s="93"/>
      <c r="G83" s="94"/>
      <c r="H83" s="383"/>
      <c r="I83" s="383"/>
      <c r="J83" s="383"/>
      <c r="K83" s="383"/>
      <c r="L83" s="383"/>
      <c r="M83" s="383"/>
      <c r="N83" s="383"/>
      <c r="O83" s="383"/>
      <c r="P83" s="383"/>
      <c r="Q83" s="383"/>
      <c r="R83" s="383"/>
      <c r="S83" s="383"/>
      <c r="T83" s="383"/>
      <c r="U83" s="383"/>
      <c r="V83" s="383"/>
      <c r="W83" s="383"/>
      <c r="X83" s="383"/>
      <c r="Y83" s="383"/>
      <c r="Z83" s="383"/>
      <c r="AA83" s="383"/>
      <c r="AB83" s="384"/>
      <c r="AF83" s="95">
        <v>4</v>
      </c>
      <c r="AG83" s="98">
        <v>2</v>
      </c>
      <c r="AH83" s="98" t="s">
        <v>317</v>
      </c>
      <c r="AI83" s="98">
        <v>3</v>
      </c>
      <c r="AL83" s="99">
        <v>0</v>
      </c>
      <c r="AM83" s="99">
        <v>4</v>
      </c>
      <c r="BB83" s="101">
        <f>IF(AG63="Incomplete",0,IF(OR(H87=0,H87=""),1,0))</f>
        <v>0</v>
      </c>
      <c r="BC83" s="101">
        <f>IF(AG63="Incomplete",0,IF(OR(O87=0,O87=""),1,0))</f>
        <v>0</v>
      </c>
      <c r="BD83" s="101">
        <f>IF(AG63="Incomplete",0,IF(OR(V87=0,V87=""),1,0))</f>
        <v>0</v>
      </c>
    </row>
    <row r="84" spans="1:75" s="8" customFormat="1" ht="11.25" x14ac:dyDescent="0.25">
      <c r="G84" s="102"/>
      <c r="H84" s="383"/>
      <c r="I84" s="383"/>
      <c r="J84" s="383"/>
      <c r="K84" s="383"/>
      <c r="L84" s="383"/>
      <c r="M84" s="383"/>
      <c r="N84" s="383"/>
      <c r="O84" s="383"/>
      <c r="P84" s="383"/>
      <c r="Q84" s="383"/>
      <c r="R84" s="383"/>
      <c r="S84" s="383"/>
      <c r="T84" s="383"/>
      <c r="U84" s="383"/>
      <c r="V84" s="383"/>
      <c r="W84" s="383"/>
      <c r="X84" s="383"/>
      <c r="Y84" s="383"/>
      <c r="Z84" s="383"/>
      <c r="AA84" s="383"/>
      <c r="AB84" s="384"/>
      <c r="AF84" s="95">
        <v>5</v>
      </c>
      <c r="AG84" s="98"/>
      <c r="AH84" s="98"/>
      <c r="AI84" s="98">
        <v>3</v>
      </c>
      <c r="AL84" s="99">
        <v>1</v>
      </c>
      <c r="AM84" s="99">
        <v>4</v>
      </c>
      <c r="BB84" s="101">
        <f>IF(AG63="Incomplete",0,IF(OR(H89=0,H89=""),1,0))</f>
        <v>0</v>
      </c>
      <c r="BC84" s="101">
        <f>IF(AG63="Incomplete",0,IF(OR(O89=0,O89=""),1,0))</f>
        <v>0</v>
      </c>
      <c r="BD84" s="101">
        <f>IF(AG63="Incomplete",0,IF(OR(V89=0,V89=""),1,0))</f>
        <v>0</v>
      </c>
    </row>
    <row r="85" spans="1:75" x14ac:dyDescent="0.25">
      <c r="A85" s="92" t="s">
        <v>330</v>
      </c>
      <c r="B85" s="93"/>
      <c r="C85" s="93"/>
      <c r="D85" s="93"/>
      <c r="E85" s="93"/>
      <c r="F85" s="93"/>
      <c r="G85" s="94"/>
      <c r="H85" s="383"/>
      <c r="I85" s="383"/>
      <c r="J85" s="383"/>
      <c r="K85" s="383"/>
      <c r="L85" s="383"/>
      <c r="M85" s="383"/>
      <c r="N85" s="383"/>
      <c r="O85" s="383"/>
      <c r="P85" s="383"/>
      <c r="Q85" s="383"/>
      <c r="R85" s="383"/>
      <c r="S85" s="383"/>
      <c r="T85" s="383"/>
      <c r="U85" s="383"/>
      <c r="V85" s="383"/>
      <c r="W85" s="383"/>
      <c r="X85" s="383"/>
      <c r="Y85" s="383"/>
      <c r="Z85" s="383"/>
      <c r="AA85" s="383"/>
      <c r="AB85" s="384"/>
      <c r="AF85" s="95">
        <v>6</v>
      </c>
      <c r="AG85" s="98">
        <v>3</v>
      </c>
      <c r="AH85" s="98" t="s">
        <v>317</v>
      </c>
      <c r="AI85" s="98">
        <v>4</v>
      </c>
      <c r="AL85" s="99">
        <v>2</v>
      </c>
      <c r="AM85" s="99">
        <v>6</v>
      </c>
      <c r="AO85" s="99">
        <f>IF(AH100="",1,AH100)</f>
        <v>1</v>
      </c>
      <c r="AP85" s="99" t="str">
        <f>IF(AO85=1,"",LEFT(AO85,FIND(" ",AO85)-1))</f>
        <v/>
      </c>
      <c r="AQ85" s="99">
        <f>IF(AP85="",0,VALUE(AP85))</f>
        <v>0</v>
      </c>
      <c r="BB85" s="9">
        <f>IF(SUM(BB79:BB84)&gt;0,1,0)</f>
        <v>0</v>
      </c>
      <c r="BC85" s="9">
        <f t="shared" ref="BC85:BD85" si="1">IF(SUM(BC79:BC84)&gt;0,1,0)</f>
        <v>0</v>
      </c>
      <c r="BD85" s="9">
        <f t="shared" si="1"/>
        <v>0</v>
      </c>
    </row>
    <row r="86" spans="1:75" s="8" customFormat="1" ht="11.25" x14ac:dyDescent="0.25">
      <c r="A86" s="103"/>
      <c r="B86" s="103"/>
      <c r="C86" s="103"/>
      <c r="D86" s="103"/>
      <c r="E86" s="103"/>
      <c r="F86" s="103"/>
      <c r="G86" s="102"/>
      <c r="H86" s="383"/>
      <c r="I86" s="383"/>
      <c r="J86" s="383"/>
      <c r="K86" s="383"/>
      <c r="L86" s="383"/>
      <c r="M86" s="383"/>
      <c r="N86" s="383"/>
      <c r="O86" s="383"/>
      <c r="P86" s="383"/>
      <c r="Q86" s="383"/>
      <c r="R86" s="383"/>
      <c r="S86" s="383"/>
      <c r="T86" s="383"/>
      <c r="U86" s="383"/>
      <c r="V86" s="383"/>
      <c r="W86" s="383"/>
      <c r="X86" s="383"/>
      <c r="Y86" s="383"/>
      <c r="Z86" s="383"/>
      <c r="AA86" s="383"/>
      <c r="AB86" s="384"/>
      <c r="AF86" s="95">
        <v>7</v>
      </c>
      <c r="AG86" s="98"/>
      <c r="AH86" s="98"/>
      <c r="AI86" s="98">
        <v>4</v>
      </c>
      <c r="AL86" s="99">
        <v>3</v>
      </c>
      <c r="AM86" s="99">
        <v>8</v>
      </c>
      <c r="AO86" s="99">
        <f>IF(AH101="",2,AH101)</f>
        <v>2</v>
      </c>
      <c r="AP86" s="99" t="str">
        <f>IF(AO86=2,"",LEFT(AO86,FIND(" ",AO86)-1))</f>
        <v/>
      </c>
      <c r="AQ86" s="99">
        <f t="shared" ref="AQ86:AQ88" si="2">IF(AP86="",0,VALUE(AP86))</f>
        <v>0</v>
      </c>
    </row>
    <row r="87" spans="1:75" x14ac:dyDescent="0.25">
      <c r="A87" s="3" t="s">
        <v>332</v>
      </c>
      <c r="G87" s="94"/>
      <c r="H87" s="383"/>
      <c r="I87" s="383"/>
      <c r="J87" s="383"/>
      <c r="K87" s="383"/>
      <c r="L87" s="383"/>
      <c r="M87" s="383"/>
      <c r="N87" s="383"/>
      <c r="O87" s="383"/>
      <c r="P87" s="383"/>
      <c r="Q87" s="383"/>
      <c r="R87" s="383"/>
      <c r="S87" s="383"/>
      <c r="T87" s="383"/>
      <c r="U87" s="383"/>
      <c r="V87" s="383"/>
      <c r="W87" s="383"/>
      <c r="X87" s="383"/>
      <c r="Y87" s="383"/>
      <c r="Z87" s="383"/>
      <c r="AA87" s="383"/>
      <c r="AB87" s="384"/>
      <c r="AF87" s="95">
        <v>8</v>
      </c>
      <c r="AG87" s="98">
        <v>4</v>
      </c>
      <c r="AH87" s="98" t="s">
        <v>317</v>
      </c>
      <c r="AI87" s="98">
        <v>5</v>
      </c>
      <c r="AL87" s="99">
        <v>4</v>
      </c>
      <c r="AM87" s="99">
        <v>10</v>
      </c>
      <c r="AO87" s="99">
        <f>IF(AH102="",3,AH102)</f>
        <v>3</v>
      </c>
      <c r="AP87" s="99" t="str">
        <f>IF(AO87=3,"",LEFT(AO87,FIND(" ",AO87)-1))</f>
        <v/>
      </c>
      <c r="AQ87" s="99">
        <f t="shared" si="2"/>
        <v>0</v>
      </c>
    </row>
    <row r="88" spans="1:75" s="8" customFormat="1" ht="11.25" x14ac:dyDescent="0.25">
      <c r="A88" s="108" t="s">
        <v>335</v>
      </c>
      <c r="B88" s="103"/>
      <c r="C88" s="18"/>
      <c r="E88" s="108"/>
      <c r="G88" s="102"/>
      <c r="H88" s="383"/>
      <c r="I88" s="383"/>
      <c r="J88" s="383"/>
      <c r="K88" s="383"/>
      <c r="L88" s="383"/>
      <c r="M88" s="383"/>
      <c r="N88" s="383"/>
      <c r="O88" s="383"/>
      <c r="P88" s="383"/>
      <c r="Q88" s="383"/>
      <c r="R88" s="383"/>
      <c r="S88" s="383"/>
      <c r="T88" s="383"/>
      <c r="U88" s="383"/>
      <c r="V88" s="383"/>
      <c r="W88" s="383"/>
      <c r="X88" s="383"/>
      <c r="Y88" s="383"/>
      <c r="Z88" s="383"/>
      <c r="AA88" s="383"/>
      <c r="AB88" s="384"/>
      <c r="AF88" s="95">
        <v>9</v>
      </c>
      <c r="AG88" s="98"/>
      <c r="AH88" s="98"/>
      <c r="AI88" s="98">
        <v>5</v>
      </c>
      <c r="AL88" s="99">
        <v>5</v>
      </c>
      <c r="AM88" s="99">
        <v>12</v>
      </c>
      <c r="AO88" s="99">
        <f>IF(AH103="",4,AH103)</f>
        <v>4</v>
      </c>
      <c r="AP88" s="99" t="str">
        <f>IF(AO88=4,"",LEFT(AO88,FIND(" ",AO88)-1))</f>
        <v/>
      </c>
      <c r="AQ88" s="99">
        <f t="shared" si="2"/>
        <v>0</v>
      </c>
    </row>
    <row r="89" spans="1:75" x14ac:dyDescent="0.25">
      <c r="A89" s="92" t="s">
        <v>338</v>
      </c>
      <c r="B89" s="93"/>
      <c r="C89" s="93"/>
      <c r="D89" s="93"/>
      <c r="E89" s="93"/>
      <c r="F89" s="93"/>
      <c r="G89" s="94"/>
      <c r="H89" s="391"/>
      <c r="I89" s="391"/>
      <c r="J89" s="391"/>
      <c r="K89" s="391"/>
      <c r="L89" s="391"/>
      <c r="M89" s="391"/>
      <c r="N89" s="391"/>
      <c r="O89" s="391"/>
      <c r="P89" s="391"/>
      <c r="Q89" s="391"/>
      <c r="R89" s="391"/>
      <c r="S89" s="391"/>
      <c r="T89" s="391"/>
      <c r="U89" s="391"/>
      <c r="V89" s="391"/>
      <c r="W89" s="391"/>
      <c r="X89" s="391"/>
      <c r="Y89" s="391"/>
      <c r="Z89" s="391"/>
      <c r="AA89" s="391"/>
      <c r="AB89" s="392"/>
      <c r="AF89" s="95">
        <v>10</v>
      </c>
      <c r="AG89" s="98">
        <v>5</v>
      </c>
      <c r="AH89" s="98" t="s">
        <v>317</v>
      </c>
      <c r="AI89" s="98">
        <v>6</v>
      </c>
      <c r="AL89" s="99">
        <v>6</v>
      </c>
      <c r="AM89" s="99">
        <v>14</v>
      </c>
      <c r="AO89" s="99">
        <f>IF(AH104="",4,AH104)</f>
        <v>4</v>
      </c>
      <c r="AP89" s="99" t="str">
        <f>IF(AO89=4,"",LEFT(AO89,FIND(" ",AO89)-1))</f>
        <v/>
      </c>
      <c r="AQ89" s="99">
        <f t="shared" ref="AQ89" si="3">IF(AP89="",0,VALUE(AP89))</f>
        <v>0</v>
      </c>
    </row>
    <row r="90" spans="1:75" s="8" customFormat="1" ht="11.25" x14ac:dyDescent="0.25">
      <c r="G90" s="102"/>
      <c r="H90" s="411"/>
      <c r="I90" s="411"/>
      <c r="J90" s="411"/>
      <c r="K90" s="411"/>
      <c r="L90" s="411"/>
      <c r="M90" s="411"/>
      <c r="N90" s="411"/>
      <c r="O90" s="411"/>
      <c r="P90" s="411"/>
      <c r="Q90" s="411"/>
      <c r="R90" s="411"/>
      <c r="S90" s="411"/>
      <c r="T90" s="411"/>
      <c r="U90" s="411"/>
      <c r="V90" s="411"/>
      <c r="W90" s="411"/>
      <c r="X90" s="411"/>
      <c r="Y90" s="411"/>
      <c r="Z90" s="411"/>
      <c r="AA90" s="411"/>
      <c r="AB90" s="412"/>
      <c r="AF90" s="95">
        <v>11</v>
      </c>
      <c r="AG90" s="98"/>
      <c r="AH90" s="98"/>
      <c r="AI90" s="98">
        <v>6</v>
      </c>
      <c r="AR90" s="8" t="s">
        <v>343</v>
      </c>
      <c r="BB90" s="8" t="s">
        <v>344</v>
      </c>
      <c r="BL90" s="8" t="s">
        <v>345</v>
      </c>
    </row>
    <row r="91" spans="1:75" x14ac:dyDescent="0.25">
      <c r="A91" s="92" t="s">
        <v>346</v>
      </c>
      <c r="B91" s="93"/>
      <c r="C91" s="93"/>
      <c r="D91" s="93"/>
      <c r="E91" s="93"/>
      <c r="F91" s="93"/>
      <c r="G91" s="93"/>
      <c r="H91" s="109"/>
      <c r="I91" s="110" t="s">
        <v>347</v>
      </c>
      <c r="J91" s="111"/>
      <c r="K91" s="111"/>
      <c r="L91" s="413"/>
      <c r="M91" s="413"/>
      <c r="N91" s="112"/>
      <c r="O91" s="109"/>
      <c r="P91" s="110" t="s">
        <v>347</v>
      </c>
      <c r="Q91" s="111"/>
      <c r="R91" s="111"/>
      <c r="S91" s="413"/>
      <c r="T91" s="413"/>
      <c r="U91" s="112"/>
      <c r="V91" s="109"/>
      <c r="W91" s="110" t="s">
        <v>347</v>
      </c>
      <c r="X91" s="111"/>
      <c r="Y91" s="111"/>
      <c r="Z91" s="413"/>
      <c r="AA91" s="413"/>
      <c r="AB91" s="113"/>
      <c r="AD91" s="114" t="s">
        <v>261</v>
      </c>
      <c r="AE91" s="8"/>
      <c r="AF91" s="291"/>
      <c r="AG91" s="291"/>
      <c r="AH91" s="291"/>
      <c r="AI91" s="291"/>
      <c r="AL91" s="97" t="s">
        <v>6</v>
      </c>
      <c r="AM91" s="97" t="s">
        <v>319</v>
      </c>
      <c r="AO91" s="104" t="s">
        <v>319</v>
      </c>
      <c r="AP91" s="105" t="s">
        <v>6</v>
      </c>
      <c r="AQ91" s="105" t="s">
        <v>331</v>
      </c>
      <c r="AR91" s="115" t="b">
        <v>0</v>
      </c>
      <c r="AS91" s="107">
        <f>IF(L91&lt;&gt;0,1,0)</f>
        <v>0</v>
      </c>
      <c r="AT91" s="116"/>
      <c r="AU91" s="117" t="b">
        <v>0</v>
      </c>
      <c r="AV91" s="118">
        <f>IF(S91&lt;&gt;0,1,0)</f>
        <v>0</v>
      </c>
      <c r="AW91" s="116"/>
      <c r="AX91" s="119" t="b">
        <v>0</v>
      </c>
      <c r="AY91" s="79">
        <f>IF(Z91&lt;&gt;0,1,0)</f>
        <v>0</v>
      </c>
      <c r="AZ91" s="116"/>
      <c r="BA91" s="120"/>
      <c r="BB91" s="107">
        <f>IF(AND(AR91=FALSE,AS91=1),1,0)</f>
        <v>0</v>
      </c>
      <c r="BC91" s="107">
        <f>IF(AND(AS91=0,AR91=TRUE),1,0)</f>
        <v>0</v>
      </c>
      <c r="BE91" s="118">
        <f>IF(AND(AU91=FALSE,AV91=1),1,0)</f>
        <v>0</v>
      </c>
      <c r="BF91" s="118">
        <f>IF(AND(AV91=0,AU91=TRUE),1,0)</f>
        <v>0</v>
      </c>
      <c r="BH91" s="79">
        <f>IF(AND(AX91=FALSE,AY91=1),1,0)</f>
        <v>0</v>
      </c>
      <c r="BI91" s="79">
        <f>IF(AND(AY91=0,AX91=TRUE),1,0)</f>
        <v>0</v>
      </c>
      <c r="BK91" s="120"/>
      <c r="BL91" s="69">
        <f>BL100</f>
        <v>0</v>
      </c>
      <c r="BM91" s="149">
        <f>BM100</f>
        <v>0</v>
      </c>
      <c r="BN91" s="88">
        <f>BN100</f>
        <v>0</v>
      </c>
      <c r="BO91" s="151"/>
      <c r="BP91" s="69">
        <f t="shared" ref="BP91:BR92" si="4">BP100</f>
        <v>0</v>
      </c>
      <c r="BQ91" s="149">
        <f t="shared" si="4"/>
        <v>0</v>
      </c>
      <c r="BR91" s="90">
        <f t="shared" si="4"/>
        <v>0</v>
      </c>
      <c r="BS91" s="121"/>
      <c r="BT91" s="107">
        <f t="shared" ref="BT91:BT98" si="5">IF(AND($AG$63="Complete",$AG$126="Complete",$AO$81=0,AR91=FALSE,AR100=FALSE),1,0)</f>
        <v>0</v>
      </c>
      <c r="BU91" s="118">
        <f t="shared" ref="BU91:BU98" si="6">IF(AND($AG$63="Complete",$AG$126="Complete",$AP$81=0,AU91=FALSE,AU100=FALSE),1,0)</f>
        <v>0</v>
      </c>
      <c r="BV91" s="79">
        <f t="shared" ref="BV91:BV98" si="7">IF(AND($AG$63="Complete",$AG$126="Complete",$AQ$81=0,AX91=FALSE,AX100=FALSE),1,0)</f>
        <v>0</v>
      </c>
      <c r="BW91" s="9"/>
    </row>
    <row r="92" spans="1:75" s="8" customFormat="1" ht="11.25" x14ac:dyDescent="0.25">
      <c r="A92" s="385" t="s">
        <v>352</v>
      </c>
      <c r="B92" s="385"/>
      <c r="C92" s="385"/>
      <c r="D92" s="385"/>
      <c r="E92" s="385"/>
      <c r="F92" s="385"/>
      <c r="G92" s="385"/>
      <c r="H92" s="122"/>
      <c r="I92" s="123" t="s">
        <v>353</v>
      </c>
      <c r="J92" s="116"/>
      <c r="K92" s="116"/>
      <c r="L92" s="366"/>
      <c r="M92" s="366"/>
      <c r="N92" s="124"/>
      <c r="O92" s="122"/>
      <c r="P92" s="123" t="s">
        <v>353</v>
      </c>
      <c r="Q92" s="116"/>
      <c r="R92" s="116"/>
      <c r="S92" s="366"/>
      <c r="T92" s="366"/>
      <c r="U92" s="124"/>
      <c r="V92" s="122"/>
      <c r="W92" s="123" t="s">
        <v>353</v>
      </c>
      <c r="X92" s="116"/>
      <c r="Y92" s="116"/>
      <c r="Z92" s="366"/>
      <c r="AA92" s="366"/>
      <c r="AB92" s="125"/>
      <c r="AD92" s="126"/>
      <c r="AF92" s="291"/>
      <c r="AG92" s="291"/>
      <c r="AH92" s="291"/>
      <c r="AI92" s="291"/>
      <c r="AL92" s="79" t="s">
        <v>322</v>
      </c>
      <c r="AM92" s="79">
        <v>0</v>
      </c>
      <c r="AO92" s="106">
        <v>0</v>
      </c>
      <c r="AP92" s="107" t="s">
        <v>333</v>
      </c>
      <c r="AQ92" s="107" t="s">
        <v>334</v>
      </c>
      <c r="AR92" s="115" t="b">
        <v>0</v>
      </c>
      <c r="AS92" s="107">
        <f t="shared" ref="AS92" si="8">IF(L92&lt;&gt;0,1,0)</f>
        <v>0</v>
      </c>
      <c r="AT92" s="116"/>
      <c r="AU92" s="117" t="b">
        <v>0</v>
      </c>
      <c r="AV92" s="118">
        <f t="shared" ref="AV92" si="9">IF(S92&lt;&gt;0,1,0)</f>
        <v>0</v>
      </c>
      <c r="AW92" s="116"/>
      <c r="AX92" s="119" t="b">
        <v>0</v>
      </c>
      <c r="AY92" s="79">
        <f>IF(Z92&lt;&gt;0,1,0)</f>
        <v>0</v>
      </c>
      <c r="AZ92" s="116"/>
      <c r="BA92" s="120"/>
      <c r="BB92" s="107">
        <f t="shared" ref="BB92" si="10">IF(AND(AR92=FALSE,AS92=1),1,0)</f>
        <v>0</v>
      </c>
      <c r="BC92" s="107">
        <f>IF(AND(AS92=0,AR92=TRUE),1,0)</f>
        <v>0</v>
      </c>
      <c r="BE92" s="118">
        <f t="shared" ref="BE92" si="11">IF(AND(AU92=FALSE,AV92=1),1,0)</f>
        <v>0</v>
      </c>
      <c r="BF92" s="118">
        <f>IF(AND(AV92=0,AU92=TRUE),1,0)</f>
        <v>0</v>
      </c>
      <c r="BH92" s="79">
        <f t="shared" ref="BH92" si="12">IF(AND(AX92=FALSE,AY92=1),1,0)</f>
        <v>0</v>
      </c>
      <c r="BI92" s="79">
        <f>IF(AND(AY92=0,AX92=TRUE),1,0)</f>
        <v>0</v>
      </c>
      <c r="BK92" s="120"/>
      <c r="BL92" s="69">
        <f t="shared" ref="BL92:BM98" si="13">BL101</f>
        <v>0</v>
      </c>
      <c r="BM92" s="118">
        <f t="shared" si="13"/>
        <v>0</v>
      </c>
      <c r="BN92" s="79">
        <f t="shared" ref="BN92" si="14">BN101</f>
        <v>0</v>
      </c>
      <c r="BO92" s="120"/>
      <c r="BP92" s="69">
        <f t="shared" si="4"/>
        <v>0</v>
      </c>
      <c r="BQ92" s="149">
        <f t="shared" si="4"/>
        <v>0</v>
      </c>
      <c r="BR92" s="90">
        <f t="shared" si="4"/>
        <v>0</v>
      </c>
      <c r="BS92" s="121"/>
      <c r="BT92" s="107">
        <f t="shared" si="5"/>
        <v>0</v>
      </c>
      <c r="BU92" s="118">
        <f t="shared" si="6"/>
        <v>0</v>
      </c>
      <c r="BV92" s="79">
        <f t="shared" si="7"/>
        <v>0</v>
      </c>
      <c r="BW92" s="9"/>
    </row>
    <row r="93" spans="1:75" s="8" customFormat="1" ht="11.25" x14ac:dyDescent="0.25">
      <c r="A93" s="385"/>
      <c r="B93" s="385"/>
      <c r="C93" s="385"/>
      <c r="D93" s="385"/>
      <c r="E93" s="385"/>
      <c r="F93" s="385"/>
      <c r="G93" s="385"/>
      <c r="H93" s="122"/>
      <c r="I93" s="123" t="s">
        <v>356</v>
      </c>
      <c r="J93" s="116"/>
      <c r="K93" s="116"/>
      <c r="L93" s="116"/>
      <c r="M93" s="116"/>
      <c r="N93" s="127"/>
      <c r="O93" s="122"/>
      <c r="P93" s="123" t="s">
        <v>356</v>
      </c>
      <c r="Q93" s="116"/>
      <c r="R93" s="116"/>
      <c r="S93" s="116"/>
      <c r="T93" s="116"/>
      <c r="U93" s="127"/>
      <c r="V93" s="122"/>
      <c r="W93" s="123" t="s">
        <v>356</v>
      </c>
      <c r="X93" s="116"/>
      <c r="Y93" s="116"/>
      <c r="Z93" s="116"/>
      <c r="AA93" s="116"/>
      <c r="AB93" s="128"/>
      <c r="AD93" s="129" t="s">
        <v>7</v>
      </c>
      <c r="AF93" s="291"/>
      <c r="AG93" s="291"/>
      <c r="AH93" s="291"/>
      <c r="AI93" s="291"/>
      <c r="AL93" s="79" t="s">
        <v>323</v>
      </c>
      <c r="AM93" s="79">
        <v>1</v>
      </c>
      <c r="AO93" s="106">
        <v>1</v>
      </c>
      <c r="AP93" s="107" t="s">
        <v>336</v>
      </c>
      <c r="AQ93" s="107" t="s">
        <v>337</v>
      </c>
      <c r="AR93" s="115" t="b">
        <v>0</v>
      </c>
      <c r="AS93" s="116"/>
      <c r="AT93" s="116"/>
      <c r="AU93" s="117" t="b">
        <v>0</v>
      </c>
      <c r="AV93" s="116"/>
      <c r="AW93" s="116"/>
      <c r="AX93" s="119" t="b">
        <v>0</v>
      </c>
      <c r="AY93" s="116"/>
      <c r="AZ93" s="116"/>
      <c r="BA93" s="120"/>
      <c r="BB93" s="116"/>
      <c r="BC93" s="116"/>
      <c r="BE93" s="116"/>
      <c r="BF93" s="116"/>
      <c r="BH93" s="116"/>
      <c r="BI93" s="116"/>
      <c r="BK93" s="120"/>
      <c r="BL93" s="69">
        <f t="shared" si="13"/>
        <v>0</v>
      </c>
      <c r="BM93" s="118">
        <f t="shared" si="13"/>
        <v>0</v>
      </c>
      <c r="BN93" s="79">
        <f t="shared" ref="BN93" si="15">BN102</f>
        <v>0</v>
      </c>
      <c r="BO93" s="116"/>
      <c r="BP93" s="116"/>
      <c r="BQ93" s="116"/>
      <c r="BR93" s="154"/>
      <c r="BS93" s="121"/>
      <c r="BT93" s="107">
        <f t="shared" si="5"/>
        <v>0</v>
      </c>
      <c r="BU93" s="118">
        <f t="shared" si="6"/>
        <v>0</v>
      </c>
      <c r="BV93" s="79">
        <f t="shared" si="7"/>
        <v>0</v>
      </c>
      <c r="BW93" s="9"/>
    </row>
    <row r="94" spans="1:75" s="8" customFormat="1" ht="11.25" x14ac:dyDescent="0.25">
      <c r="A94" s="385"/>
      <c r="B94" s="385"/>
      <c r="C94" s="385"/>
      <c r="D94" s="385"/>
      <c r="E94" s="385"/>
      <c r="F94" s="385"/>
      <c r="G94" s="385"/>
      <c r="H94" s="122"/>
      <c r="I94" s="123" t="s">
        <v>359</v>
      </c>
      <c r="J94" s="116"/>
      <c r="K94" s="116"/>
      <c r="L94" s="116"/>
      <c r="M94" s="116"/>
      <c r="N94" s="127"/>
      <c r="O94" s="122"/>
      <c r="P94" s="123" t="s">
        <v>359</v>
      </c>
      <c r="Q94" s="116"/>
      <c r="R94" s="116"/>
      <c r="S94" s="116"/>
      <c r="T94" s="116"/>
      <c r="U94" s="127"/>
      <c r="V94" s="122"/>
      <c r="W94" s="123" t="s">
        <v>359</v>
      </c>
      <c r="X94" s="116"/>
      <c r="Y94" s="116"/>
      <c r="Z94" s="116"/>
      <c r="AA94" s="116"/>
      <c r="AB94" s="128"/>
      <c r="AD94" s="126" t="s">
        <v>8</v>
      </c>
      <c r="AL94" s="79" t="s">
        <v>325</v>
      </c>
      <c r="AM94" s="79">
        <v>2</v>
      </c>
      <c r="AO94" s="106">
        <v>2</v>
      </c>
      <c r="AP94" s="107" t="s">
        <v>339</v>
      </c>
      <c r="AQ94" s="107" t="s">
        <v>340</v>
      </c>
      <c r="AR94" s="115" t="b">
        <v>0</v>
      </c>
      <c r="AS94" s="116"/>
      <c r="AT94" s="116"/>
      <c r="AU94" s="117" t="b">
        <v>0</v>
      </c>
      <c r="AV94" s="116"/>
      <c r="AW94" s="116"/>
      <c r="AX94" s="119" t="b">
        <v>0</v>
      </c>
      <c r="AY94" s="116"/>
      <c r="AZ94" s="116"/>
      <c r="BA94" s="120"/>
      <c r="BB94" s="116"/>
      <c r="BC94" s="116"/>
      <c r="BE94" s="116"/>
      <c r="BF94" s="116"/>
      <c r="BH94" s="116"/>
      <c r="BI94" s="116"/>
      <c r="BK94" s="120"/>
      <c r="BL94" s="69">
        <f t="shared" si="13"/>
        <v>0</v>
      </c>
      <c r="BM94" s="118">
        <f t="shared" si="13"/>
        <v>0</v>
      </c>
      <c r="BN94" s="79">
        <f t="shared" ref="BN94" si="16">BN103</f>
        <v>0</v>
      </c>
      <c r="BO94" s="116"/>
      <c r="BP94" s="116"/>
      <c r="BQ94" s="116"/>
      <c r="BR94" s="154"/>
      <c r="BS94" s="121"/>
      <c r="BT94" s="107">
        <f t="shared" si="5"/>
        <v>0</v>
      </c>
      <c r="BU94" s="118">
        <f t="shared" si="6"/>
        <v>0</v>
      </c>
      <c r="BV94" s="79">
        <f t="shared" si="7"/>
        <v>0</v>
      </c>
      <c r="BW94" s="9"/>
    </row>
    <row r="95" spans="1:75" s="8" customFormat="1" ht="11.25" x14ac:dyDescent="0.25">
      <c r="A95" s="385"/>
      <c r="B95" s="385"/>
      <c r="C95" s="385"/>
      <c r="D95" s="385"/>
      <c r="E95" s="385"/>
      <c r="F95" s="385"/>
      <c r="G95" s="385"/>
      <c r="H95" s="122"/>
      <c r="I95" s="123" t="s">
        <v>362</v>
      </c>
      <c r="J95" s="116"/>
      <c r="K95" s="116"/>
      <c r="L95" s="366"/>
      <c r="M95" s="366"/>
      <c r="N95" s="127"/>
      <c r="O95" s="122"/>
      <c r="P95" s="123" t="s">
        <v>362</v>
      </c>
      <c r="Q95" s="116"/>
      <c r="R95" s="116"/>
      <c r="S95" s="366"/>
      <c r="T95" s="366"/>
      <c r="U95" s="127"/>
      <c r="V95" s="122"/>
      <c r="W95" s="123" t="s">
        <v>362</v>
      </c>
      <c r="X95" s="116"/>
      <c r="Y95" s="116"/>
      <c r="Z95" s="366"/>
      <c r="AA95" s="366"/>
      <c r="AB95" s="128"/>
      <c r="AD95" s="129" t="s">
        <v>9</v>
      </c>
      <c r="AL95" s="79" t="s">
        <v>326</v>
      </c>
      <c r="AM95" s="79">
        <v>3</v>
      </c>
      <c r="AO95" s="106">
        <v>3</v>
      </c>
      <c r="AP95" s="107" t="s">
        <v>341</v>
      </c>
      <c r="AQ95" s="107" t="s">
        <v>342</v>
      </c>
      <c r="AR95" s="115" t="b">
        <v>0</v>
      </c>
      <c r="AS95" s="107">
        <f>IF(L95&lt;&gt;0,1,0)</f>
        <v>0</v>
      </c>
      <c r="AT95" s="116"/>
      <c r="AU95" s="117" t="b">
        <v>0</v>
      </c>
      <c r="AV95" s="118">
        <f>IF(S95&lt;&gt;0,1,0)</f>
        <v>0</v>
      </c>
      <c r="AW95" s="116"/>
      <c r="AX95" s="119" t="b">
        <v>0</v>
      </c>
      <c r="AY95" s="79">
        <f>IF(Z95&lt;&gt;0,1,0)</f>
        <v>0</v>
      </c>
      <c r="AZ95" s="116"/>
      <c r="BA95" s="120"/>
      <c r="BB95" s="107">
        <f>IF(AND(AR95=FALSE,AS95=1),1,0)</f>
        <v>0</v>
      </c>
      <c r="BC95" s="107">
        <f>IF(AND(AS95=0,AR95=TRUE),1,0)</f>
        <v>0</v>
      </c>
      <c r="BE95" s="118">
        <f>IF(AND(AU95=FALSE,AV95=1),1,0)</f>
        <v>0</v>
      </c>
      <c r="BF95" s="118">
        <f>IF(AND(AV95=0,AU95=TRUE),1,0)</f>
        <v>0</v>
      </c>
      <c r="BH95" s="79">
        <f>IF(AND(AX95=FALSE,AY95=1),1,0)</f>
        <v>0</v>
      </c>
      <c r="BI95" s="79">
        <f>IF(AND(AY95=0,AX95=TRUE),1,0)</f>
        <v>0</v>
      </c>
      <c r="BK95" s="120"/>
      <c r="BL95" s="69">
        <f t="shared" si="13"/>
        <v>0</v>
      </c>
      <c r="BM95" s="118">
        <f t="shared" si="13"/>
        <v>0</v>
      </c>
      <c r="BN95" s="79">
        <f t="shared" ref="BN95" si="17">BN104</f>
        <v>0</v>
      </c>
      <c r="BO95" s="120"/>
      <c r="BP95" s="69">
        <f>BP104</f>
        <v>0</v>
      </c>
      <c r="BQ95" s="149">
        <f>BQ104</f>
        <v>0</v>
      </c>
      <c r="BR95" s="90">
        <f>BR104</f>
        <v>0</v>
      </c>
      <c r="BS95" s="121"/>
      <c r="BT95" s="107">
        <f t="shared" si="5"/>
        <v>0</v>
      </c>
      <c r="BU95" s="118">
        <f t="shared" si="6"/>
        <v>0</v>
      </c>
      <c r="BV95" s="79">
        <f t="shared" si="7"/>
        <v>0</v>
      </c>
      <c r="BW95" s="9"/>
    </row>
    <row r="96" spans="1:75" s="8" customFormat="1" ht="11.25" x14ac:dyDescent="0.25">
      <c r="A96" s="385"/>
      <c r="B96" s="385"/>
      <c r="C96" s="385"/>
      <c r="D96" s="385"/>
      <c r="E96" s="385"/>
      <c r="F96" s="385"/>
      <c r="G96" s="385"/>
      <c r="H96" s="122"/>
      <c r="I96" s="123" t="s">
        <v>363</v>
      </c>
      <c r="J96" s="116"/>
      <c r="K96" s="116"/>
      <c r="L96" s="116"/>
      <c r="M96" s="116"/>
      <c r="N96" s="127"/>
      <c r="O96" s="122"/>
      <c r="P96" s="123" t="s">
        <v>363</v>
      </c>
      <c r="Q96" s="116"/>
      <c r="R96" s="116"/>
      <c r="S96" s="116"/>
      <c r="T96" s="116"/>
      <c r="U96" s="127"/>
      <c r="V96" s="122"/>
      <c r="W96" s="123" t="s">
        <v>363</v>
      </c>
      <c r="X96" s="116"/>
      <c r="Y96" s="116"/>
      <c r="Z96" s="116"/>
      <c r="AA96" s="116"/>
      <c r="AB96" s="128"/>
      <c r="AD96" s="126" t="s">
        <v>10</v>
      </c>
      <c r="AL96" s="79" t="s">
        <v>328</v>
      </c>
      <c r="AM96" s="79">
        <v>4</v>
      </c>
      <c r="AO96" s="106">
        <v>4</v>
      </c>
      <c r="AP96" s="107" t="s">
        <v>350</v>
      </c>
      <c r="AQ96" s="107" t="s">
        <v>351</v>
      </c>
      <c r="AR96" s="115" t="b">
        <v>0</v>
      </c>
      <c r="AS96" s="116"/>
      <c r="AT96" s="116"/>
      <c r="AU96" s="117" t="b">
        <v>0</v>
      </c>
      <c r="AV96" s="116"/>
      <c r="AW96" s="116"/>
      <c r="AX96" s="119" t="b">
        <v>0</v>
      </c>
      <c r="AY96" s="116"/>
      <c r="AZ96" s="116"/>
      <c r="BA96" s="120"/>
      <c r="BB96" s="116"/>
      <c r="BC96" s="116"/>
      <c r="BD96" s="116"/>
      <c r="BE96" s="116"/>
      <c r="BF96" s="116"/>
      <c r="BG96" s="116"/>
      <c r="BH96" s="116"/>
      <c r="BI96" s="116"/>
      <c r="BJ96" s="116"/>
      <c r="BK96" s="120"/>
      <c r="BL96" s="69">
        <f t="shared" si="13"/>
        <v>0</v>
      </c>
      <c r="BM96" s="118">
        <f t="shared" si="13"/>
        <v>0</v>
      </c>
      <c r="BN96" s="79">
        <f t="shared" ref="BN96" si="18">BN105</f>
        <v>0</v>
      </c>
      <c r="BO96" s="116"/>
      <c r="BP96" s="116"/>
      <c r="BQ96" s="116"/>
      <c r="BR96" s="154"/>
      <c r="BS96" s="121"/>
      <c r="BT96" s="107">
        <f t="shared" si="5"/>
        <v>0</v>
      </c>
      <c r="BU96" s="118">
        <f t="shared" si="6"/>
        <v>0</v>
      </c>
      <c r="BV96" s="79">
        <f t="shared" si="7"/>
        <v>0</v>
      </c>
      <c r="BW96" s="9"/>
    </row>
    <row r="97" spans="1:75" s="8" customFormat="1" ht="11.25" x14ac:dyDescent="0.25">
      <c r="A97" s="385"/>
      <c r="B97" s="385"/>
      <c r="C97" s="385"/>
      <c r="D97" s="385"/>
      <c r="E97" s="385"/>
      <c r="F97" s="385"/>
      <c r="G97" s="385"/>
      <c r="H97" s="122"/>
      <c r="I97" s="123" t="s">
        <v>366</v>
      </c>
      <c r="J97" s="116"/>
      <c r="K97" s="116"/>
      <c r="L97" s="116"/>
      <c r="M97" s="116"/>
      <c r="N97" s="127"/>
      <c r="O97" s="122"/>
      <c r="P97" s="123" t="s">
        <v>366</v>
      </c>
      <c r="Q97" s="116"/>
      <c r="R97" s="116"/>
      <c r="S97" s="116"/>
      <c r="T97" s="116"/>
      <c r="U97" s="127"/>
      <c r="V97" s="122"/>
      <c r="W97" s="123" t="s">
        <v>366</v>
      </c>
      <c r="X97" s="116"/>
      <c r="Y97" s="116"/>
      <c r="Z97" s="116"/>
      <c r="AA97" s="116"/>
      <c r="AB97" s="128"/>
      <c r="AD97" s="129" t="s">
        <v>11</v>
      </c>
      <c r="AL97" s="79" t="s">
        <v>329</v>
      </c>
      <c r="AM97" s="79">
        <v>5</v>
      </c>
      <c r="AO97" s="106">
        <v>5</v>
      </c>
      <c r="AP97" s="107" t="s">
        <v>354</v>
      </c>
      <c r="AQ97" s="107" t="s">
        <v>355</v>
      </c>
      <c r="AR97" s="115" t="b">
        <v>0</v>
      </c>
      <c r="AS97" s="116"/>
      <c r="AT97" s="116"/>
      <c r="AU97" s="117" t="b">
        <v>0</v>
      </c>
      <c r="AV97" s="116"/>
      <c r="AW97" s="116"/>
      <c r="AX97" s="119" t="b">
        <v>0</v>
      </c>
      <c r="AY97" s="116"/>
      <c r="AZ97" s="116"/>
      <c r="BA97" s="120"/>
      <c r="BB97" s="116"/>
      <c r="BC97" s="116"/>
      <c r="BD97" s="116"/>
      <c r="BE97" s="116"/>
      <c r="BF97" s="116"/>
      <c r="BG97" s="116"/>
      <c r="BH97" s="116"/>
      <c r="BI97" s="116"/>
      <c r="BJ97" s="116"/>
      <c r="BK97" s="120"/>
      <c r="BL97" s="69">
        <f t="shared" si="13"/>
        <v>0</v>
      </c>
      <c r="BM97" s="118">
        <f t="shared" si="13"/>
        <v>0</v>
      </c>
      <c r="BN97" s="79">
        <f t="shared" ref="BN97" si="19">BN106</f>
        <v>0</v>
      </c>
      <c r="BO97" s="116"/>
      <c r="BP97" s="116"/>
      <c r="BQ97" s="116"/>
      <c r="BR97" s="154"/>
      <c r="BS97" s="121"/>
      <c r="BT97" s="107">
        <f t="shared" si="5"/>
        <v>0</v>
      </c>
      <c r="BU97" s="118">
        <f t="shared" si="6"/>
        <v>0</v>
      </c>
      <c r="BV97" s="79">
        <f t="shared" si="7"/>
        <v>0</v>
      </c>
      <c r="BW97" s="9"/>
    </row>
    <row r="98" spans="1:75" s="8" customFormat="1" ht="11.25" x14ac:dyDescent="0.25">
      <c r="A98" s="385"/>
      <c r="B98" s="385"/>
      <c r="C98" s="385"/>
      <c r="D98" s="385"/>
      <c r="E98" s="385"/>
      <c r="F98" s="385"/>
      <c r="G98" s="385"/>
      <c r="H98" s="122"/>
      <c r="I98" s="123" t="s">
        <v>367</v>
      </c>
      <c r="J98" s="116"/>
      <c r="K98" s="116"/>
      <c r="L98" s="116"/>
      <c r="M98" s="116"/>
      <c r="N98" s="127"/>
      <c r="O98" s="122"/>
      <c r="P98" s="123" t="s">
        <v>367</v>
      </c>
      <c r="Q98" s="116"/>
      <c r="R98" s="116"/>
      <c r="S98" s="116"/>
      <c r="T98" s="116"/>
      <c r="U98" s="127"/>
      <c r="V98" s="122"/>
      <c r="W98" s="123" t="s">
        <v>367</v>
      </c>
      <c r="X98" s="116"/>
      <c r="Y98" s="116"/>
      <c r="Z98" s="116"/>
      <c r="AA98" s="116"/>
      <c r="AB98" s="128"/>
      <c r="AD98" s="126" t="s">
        <v>12</v>
      </c>
      <c r="AF98" s="114" t="s">
        <v>364</v>
      </c>
      <c r="AG98" s="114" t="s">
        <v>372</v>
      </c>
      <c r="AH98" s="114" t="s">
        <v>365</v>
      </c>
      <c r="AI98" s="114" t="s">
        <v>504</v>
      </c>
      <c r="AJ98" s="114" t="s">
        <v>371</v>
      </c>
      <c r="AL98" s="79" t="s">
        <v>529</v>
      </c>
      <c r="AM98" s="79">
        <v>6</v>
      </c>
      <c r="AO98" s="106">
        <v>6</v>
      </c>
      <c r="AP98" s="107" t="s">
        <v>530</v>
      </c>
      <c r="AQ98" s="107" t="s">
        <v>531</v>
      </c>
      <c r="AR98" s="115" t="b">
        <v>0</v>
      </c>
      <c r="AS98" s="116"/>
      <c r="AT98" s="116"/>
      <c r="AU98" s="117" t="b">
        <v>0</v>
      </c>
      <c r="AV98" s="116"/>
      <c r="AW98" s="116"/>
      <c r="AX98" s="119" t="b">
        <v>0</v>
      </c>
      <c r="AY98" s="116"/>
      <c r="AZ98" s="116"/>
      <c r="BA98" s="120"/>
      <c r="BB98" s="116"/>
      <c r="BC98" s="116"/>
      <c r="BD98" s="116"/>
      <c r="BE98" s="116"/>
      <c r="BF98" s="116"/>
      <c r="BG98" s="116"/>
      <c r="BH98" s="116"/>
      <c r="BI98" s="116"/>
      <c r="BJ98" s="116"/>
      <c r="BK98" s="120"/>
      <c r="BL98" s="69">
        <f t="shared" si="13"/>
        <v>0</v>
      </c>
      <c r="BM98" s="118">
        <f t="shared" si="13"/>
        <v>0</v>
      </c>
      <c r="BN98" s="79">
        <f t="shared" ref="BN98" si="20">BN107</f>
        <v>0</v>
      </c>
      <c r="BO98" s="116"/>
      <c r="BP98" s="116"/>
      <c r="BQ98" s="116"/>
      <c r="BR98" s="154"/>
      <c r="BS98" s="121"/>
      <c r="BT98" s="107">
        <f t="shared" si="5"/>
        <v>0</v>
      </c>
      <c r="BU98" s="118">
        <f t="shared" si="6"/>
        <v>0</v>
      </c>
      <c r="BV98" s="79">
        <f t="shared" si="7"/>
        <v>0</v>
      </c>
      <c r="BW98" s="9"/>
    </row>
    <row r="99" spans="1:75" s="8" customFormat="1" ht="11.25" x14ac:dyDescent="0.25">
      <c r="A99" s="385"/>
      <c r="B99" s="385"/>
      <c r="C99" s="385"/>
      <c r="D99" s="385"/>
      <c r="E99" s="385"/>
      <c r="F99" s="385"/>
      <c r="G99" s="385"/>
      <c r="H99" s="132"/>
      <c r="I99" s="133" t="s">
        <v>4</v>
      </c>
      <c r="J99" s="134"/>
      <c r="K99" s="134"/>
      <c r="L99" s="134"/>
      <c r="M99" s="134"/>
      <c r="N99" s="135"/>
      <c r="O99" s="132"/>
      <c r="P99" s="133" t="s">
        <v>4</v>
      </c>
      <c r="Q99" s="134"/>
      <c r="R99" s="134"/>
      <c r="S99" s="134"/>
      <c r="T99" s="134"/>
      <c r="U99" s="135"/>
      <c r="V99" s="132"/>
      <c r="W99" s="133" t="s">
        <v>4</v>
      </c>
      <c r="X99" s="134"/>
      <c r="Y99" s="134"/>
      <c r="Z99" s="134"/>
      <c r="AA99" s="134"/>
      <c r="AB99" s="136"/>
      <c r="AD99" s="129" t="s">
        <v>13</v>
      </c>
      <c r="AF99" s="126"/>
      <c r="AG99" s="126"/>
      <c r="AH99" s="126"/>
      <c r="AI99" s="126"/>
      <c r="AJ99" s="126"/>
      <c r="AR99" s="137" t="b">
        <v>0</v>
      </c>
      <c r="AS99" s="138"/>
      <c r="AT99" s="138"/>
      <c r="AU99" s="139" t="b">
        <v>0</v>
      </c>
      <c r="AV99" s="138"/>
      <c r="AW99" s="138"/>
      <c r="AX99" s="140" t="b">
        <v>0</v>
      </c>
      <c r="AY99" s="138"/>
      <c r="AZ99" s="138"/>
      <c r="BA99" s="120"/>
      <c r="BB99" s="138"/>
      <c r="BC99" s="138"/>
      <c r="BD99" s="138"/>
      <c r="BE99" s="138"/>
      <c r="BF99" s="138"/>
      <c r="BG99" s="138"/>
      <c r="BH99" s="138"/>
      <c r="BI99" s="138"/>
      <c r="BJ99" s="138"/>
      <c r="BK99" s="243"/>
      <c r="BL99" s="244">
        <f>BL110</f>
        <v>0</v>
      </c>
      <c r="BM99" s="245">
        <f>BM110</f>
        <v>0</v>
      </c>
      <c r="BN99" s="246">
        <f>BN110</f>
        <v>0</v>
      </c>
      <c r="BO99" s="138"/>
      <c r="BP99" s="138"/>
      <c r="BQ99" s="138"/>
      <c r="BR99" s="247"/>
      <c r="BS99" s="248"/>
      <c r="BT99" s="9"/>
      <c r="BU99" s="9"/>
      <c r="BV99" s="9"/>
      <c r="BW99" s="9"/>
    </row>
    <row r="100" spans="1:75" x14ac:dyDescent="0.25">
      <c r="A100" s="92" t="s">
        <v>368</v>
      </c>
      <c r="B100" s="93"/>
      <c r="C100" s="93"/>
      <c r="D100" s="93"/>
      <c r="E100" s="93"/>
      <c r="F100" s="93"/>
      <c r="G100" s="93"/>
      <c r="H100" s="142"/>
      <c r="I100" s="143" t="s">
        <v>347</v>
      </c>
      <c r="J100" s="144"/>
      <c r="K100" s="144"/>
      <c r="L100" s="367"/>
      <c r="M100" s="367"/>
      <c r="N100" s="145">
        <v>0</v>
      </c>
      <c r="O100" s="142"/>
      <c r="P100" s="143" t="s">
        <v>347</v>
      </c>
      <c r="Q100" s="144"/>
      <c r="R100" s="144"/>
      <c r="S100" s="367"/>
      <c r="T100" s="367"/>
      <c r="U100" s="145">
        <v>0</v>
      </c>
      <c r="V100" s="142"/>
      <c r="W100" s="143" t="s">
        <v>347</v>
      </c>
      <c r="X100" s="144"/>
      <c r="Y100" s="144"/>
      <c r="Z100" s="367"/>
      <c r="AA100" s="367"/>
      <c r="AB100" s="146">
        <v>0</v>
      </c>
      <c r="AD100" s="126" t="s">
        <v>14</v>
      </c>
      <c r="AF100" s="129" t="s">
        <v>322</v>
      </c>
      <c r="AG100" s="129" t="s">
        <v>376</v>
      </c>
      <c r="AH100" s="129" t="str">
        <f>IF(AND(Z16="Yes",Z18&lt;&gt;0),IF(1&gt;=VLOOKUP(Z18,AL92:AM98,2),"",CONCATENATE("1"," of ",VLOOKUP(Z18,AL92:AM98,2))),"")</f>
        <v/>
      </c>
      <c r="AI100" s="129" t="s">
        <v>505</v>
      </c>
      <c r="AJ100" s="129" t="s">
        <v>373</v>
      </c>
      <c r="AL100" s="8" t="s">
        <v>358</v>
      </c>
      <c r="AO100" s="8" t="s">
        <v>266</v>
      </c>
      <c r="AR100" s="147" t="b">
        <v>0</v>
      </c>
      <c r="AS100" s="69">
        <f>IF(L100&lt;&gt;0,1,0)</f>
        <v>0</v>
      </c>
      <c r="AT100" s="69">
        <f>IF(N100&lt;&gt;0,1,0)</f>
        <v>0</v>
      </c>
      <c r="AU100" s="148" t="b">
        <v>0</v>
      </c>
      <c r="AV100" s="149">
        <f>IF(S100&lt;&gt;0,1,0)</f>
        <v>0</v>
      </c>
      <c r="AW100" s="149">
        <f>IF(U100&lt;&gt;0,1,0)</f>
        <v>0</v>
      </c>
      <c r="AX100" s="150" t="b">
        <v>0</v>
      </c>
      <c r="AY100" s="88">
        <f>IF(Z100&lt;&gt;0,1,0)</f>
        <v>0</v>
      </c>
      <c r="AZ100" s="88">
        <f>IF(AB100&lt;&gt;0,1,0)</f>
        <v>0</v>
      </c>
      <c r="BA100" s="120"/>
      <c r="BB100" s="69">
        <f>IF(AND(AR100=FALSE,OR(AS100=1,AT100=1)),1,0)</f>
        <v>0</v>
      </c>
      <c r="BC100" s="69">
        <f>IF(AND(AS100=0,OR(AR100=TRUE,AT100=1)),1,0)</f>
        <v>0</v>
      </c>
      <c r="BD100" s="69">
        <f>IF(AND(AT100=0,OR(AR100=TRUE,AS100=1)),1,0)</f>
        <v>0</v>
      </c>
      <c r="BE100" s="149">
        <f>IF(AND(AU100=FALSE,OR(AV100=1,AW100=1)),1,0)</f>
        <v>0</v>
      </c>
      <c r="BF100" s="149">
        <f>IF(AND(AV100=0,OR(AU100=TRUE,AW100=1)),1,0)</f>
        <v>0</v>
      </c>
      <c r="BG100" s="149">
        <f>IF(AND(AW100=0,OR(AU100=TRUE,AV100=1)),1,0)</f>
        <v>0</v>
      </c>
      <c r="BH100" s="88">
        <f>IF(AND(AX100=FALSE,OR(AY100=1,AZ100=1)),1,0)</f>
        <v>0</v>
      </c>
      <c r="BI100" s="88">
        <f>IF(AND(AY100=0,OR(AX100=TRUE,AZ100=1)),1,0)</f>
        <v>0</v>
      </c>
      <c r="BJ100" s="88">
        <f>IF(AND(AZ100=0,OR(AX100=TRUE,AY100=1)),1,0)</f>
        <v>0</v>
      </c>
      <c r="BK100" s="151"/>
      <c r="BL100" s="69">
        <f>IF(AND(AR91=TRUE,AR100=TRUE),1,0)</f>
        <v>0</v>
      </c>
      <c r="BM100" s="149">
        <f>IF(AND(AU91=TRUE,AU100=TRUE),1,0)</f>
        <v>0</v>
      </c>
      <c r="BN100" s="88">
        <f>IF(AND(AX91=TRUE,AX100=TRUE),1,0)</f>
        <v>0</v>
      </c>
      <c r="BO100" s="151"/>
      <c r="BP100" s="69">
        <f>IF(AND(AS91=1,AS100=1),1,0)</f>
        <v>0</v>
      </c>
      <c r="BQ100" s="149">
        <f>IF(AND(AV91=1,AV100=1),1,0)</f>
        <v>0</v>
      </c>
      <c r="BR100" s="90">
        <f>IF(AND(AY91=1,AY100=1),1,0)</f>
        <v>0</v>
      </c>
      <c r="BS100" s="242"/>
      <c r="BT100" s="9"/>
      <c r="BU100" s="9"/>
      <c r="BV100" s="9"/>
      <c r="BW100" s="9"/>
    </row>
    <row r="101" spans="1:75" s="8" customFormat="1" ht="11.25" x14ac:dyDescent="0.25">
      <c r="A101" s="385" t="s">
        <v>369</v>
      </c>
      <c r="B101" s="385"/>
      <c r="C101" s="385"/>
      <c r="D101" s="385"/>
      <c r="E101" s="385"/>
      <c r="F101" s="385"/>
      <c r="G101" s="385"/>
      <c r="H101" s="122"/>
      <c r="I101" s="123" t="s">
        <v>353</v>
      </c>
      <c r="J101" s="116"/>
      <c r="K101" s="116"/>
      <c r="L101" s="366"/>
      <c r="M101" s="366"/>
      <c r="N101" s="152">
        <v>0</v>
      </c>
      <c r="O101" s="122"/>
      <c r="P101" s="123" t="s">
        <v>353</v>
      </c>
      <c r="Q101" s="116"/>
      <c r="R101" s="116"/>
      <c r="S101" s="366"/>
      <c r="T101" s="366"/>
      <c r="U101" s="152">
        <v>0</v>
      </c>
      <c r="V101" s="122"/>
      <c r="W101" s="123" t="s">
        <v>353</v>
      </c>
      <c r="X101" s="116"/>
      <c r="Y101" s="116"/>
      <c r="Z101" s="366"/>
      <c r="AA101" s="366"/>
      <c r="AB101" s="153">
        <v>0</v>
      </c>
      <c r="AD101" s="129" t="s">
        <v>15</v>
      </c>
      <c r="AE101" s="9"/>
      <c r="AF101" s="126" t="s">
        <v>323</v>
      </c>
      <c r="AG101" s="126" t="s">
        <v>379</v>
      </c>
      <c r="AH101" s="126" t="str">
        <f>IF(AND(Z16="Yes",Z18&lt;&gt;0),IF(2&gt;=VLOOKUP(Z18,AL92:AM98,2),"",CONCATENATE("2"," of ",VLOOKUP(Z18,AL92:AM98,2))),"")</f>
        <v/>
      </c>
      <c r="AI101" s="126" t="s">
        <v>507</v>
      </c>
      <c r="AJ101" s="126" t="s">
        <v>375</v>
      </c>
      <c r="AL101" s="131" t="s">
        <v>262</v>
      </c>
      <c r="AM101" s="131" t="s">
        <v>316</v>
      </c>
      <c r="AO101" s="95" t="s">
        <v>262</v>
      </c>
      <c r="AP101" s="95" t="s">
        <v>316</v>
      </c>
      <c r="AR101" s="115" t="b">
        <v>0</v>
      </c>
      <c r="AS101" s="107">
        <f>IF(L101&lt;&gt;0,1,0)</f>
        <v>0</v>
      </c>
      <c r="AT101" s="107">
        <f t="shared" ref="AT101:AT110" si="21">IF(N101&lt;&gt;0,1,0)</f>
        <v>0</v>
      </c>
      <c r="AU101" s="117" t="b">
        <v>0</v>
      </c>
      <c r="AV101" s="118">
        <f t="shared" ref="AV101" si="22">IF(S101&lt;&gt;0,1,0)</f>
        <v>0</v>
      </c>
      <c r="AW101" s="118">
        <f t="shared" ref="AW101:AW110" si="23">IF(U101&lt;&gt;0,1,0)</f>
        <v>0</v>
      </c>
      <c r="AX101" s="119" t="b">
        <v>0</v>
      </c>
      <c r="AY101" s="79">
        <f>IF(Z101&lt;&gt;0,1,0)</f>
        <v>0</v>
      </c>
      <c r="AZ101" s="79">
        <f t="shared" ref="AZ101:AZ110" si="24">IF(AB101&lt;&gt;0,1,0)</f>
        <v>0</v>
      </c>
      <c r="BA101" s="120"/>
      <c r="BB101" s="107">
        <f>IF(AND(AR101=FALSE,OR(AS101=1,AT101=1)),1,0)</f>
        <v>0</v>
      </c>
      <c r="BC101" s="107">
        <f>IF(AND(AS101=0,OR(AR101=TRUE,AT101=1)),1,0)</f>
        <v>0</v>
      </c>
      <c r="BD101" s="107">
        <f>IF(AND(AT101=0,OR(AR101=TRUE,AS101=1)),1,0)</f>
        <v>0</v>
      </c>
      <c r="BE101" s="118">
        <f>IF(AND(AU101=FALSE,OR(AV101=1,AW101=1)),1,0)</f>
        <v>0</v>
      </c>
      <c r="BF101" s="118">
        <f>IF(AND(AV101=0,OR(AU101=TRUE,AW101=1)),1,0)</f>
        <v>0</v>
      </c>
      <c r="BG101" s="118">
        <f>IF(AND(AW101=0,OR(AU101=TRUE,AV101=1)),1,0)</f>
        <v>0</v>
      </c>
      <c r="BH101" s="79">
        <f>IF(AND(AX101=FALSE,OR(AY101=1,AZ101=1)),1,0)</f>
        <v>0</v>
      </c>
      <c r="BI101" s="79">
        <f>IF(AND(AY101=0,OR(AX101=TRUE,AZ101=1)),1,0)</f>
        <v>0</v>
      </c>
      <c r="BJ101" s="79">
        <f>IF(AND(AZ101=0,OR(AX101=TRUE,AY101=1)),1,0)</f>
        <v>0</v>
      </c>
      <c r="BK101" s="120"/>
      <c r="BL101" s="69">
        <f t="shared" ref="BL101:BL107" si="25">IF(AND(AR92=TRUE,AR101=TRUE),1,0)</f>
        <v>0</v>
      </c>
      <c r="BM101" s="118">
        <f t="shared" ref="BM101:BM107" si="26">IF(AND(AU92=TRUE,AU101=TRUE),1,0)</f>
        <v>0</v>
      </c>
      <c r="BN101" s="79">
        <f t="shared" ref="BN101:BN107" si="27">IF(AND(AX92=TRUE,AX101=TRUE),1,0)</f>
        <v>0</v>
      </c>
      <c r="BO101" s="120"/>
      <c r="BP101" s="69">
        <f t="shared" ref="BP101" si="28">IF(AND(AS92=1,AS101=1),1,0)</f>
        <v>0</v>
      </c>
      <c r="BQ101" s="149">
        <f t="shared" ref="BQ101" si="29">IF(AND(AV92=1,AV101=1),1,0)</f>
        <v>0</v>
      </c>
      <c r="BR101" s="90">
        <f t="shared" ref="BR101" si="30">IF(AND(AY92=1,AY101=1),1,0)</f>
        <v>0</v>
      </c>
      <c r="BS101" s="141"/>
      <c r="BT101" s="9"/>
      <c r="BU101" s="9"/>
      <c r="BV101" s="9"/>
      <c r="BW101" s="9"/>
    </row>
    <row r="102" spans="1:75" s="8" customFormat="1" ht="11.25" x14ac:dyDescent="0.25">
      <c r="A102" s="385"/>
      <c r="B102" s="385"/>
      <c r="C102" s="385"/>
      <c r="D102" s="385"/>
      <c r="E102" s="385"/>
      <c r="F102" s="385"/>
      <c r="G102" s="385"/>
      <c r="H102" s="122"/>
      <c r="I102" s="123" t="s">
        <v>356</v>
      </c>
      <c r="J102" s="116"/>
      <c r="K102" s="116"/>
      <c r="L102" s="116"/>
      <c r="M102" s="116"/>
      <c r="N102" s="152">
        <v>0</v>
      </c>
      <c r="O102" s="122"/>
      <c r="P102" s="123" t="s">
        <v>356</v>
      </c>
      <c r="Q102" s="116"/>
      <c r="R102" s="116"/>
      <c r="S102" s="116"/>
      <c r="T102" s="116"/>
      <c r="U102" s="152">
        <v>0</v>
      </c>
      <c r="V102" s="122"/>
      <c r="W102" s="123" t="s">
        <v>356</v>
      </c>
      <c r="X102" s="116"/>
      <c r="Y102" s="116"/>
      <c r="Z102" s="116"/>
      <c r="AA102" s="116"/>
      <c r="AB102" s="153">
        <v>0</v>
      </c>
      <c r="AD102" s="126" t="s">
        <v>16</v>
      </c>
      <c r="AE102" s="9"/>
      <c r="AF102" s="129" t="s">
        <v>325</v>
      </c>
      <c r="AG102" s="129" t="s">
        <v>381</v>
      </c>
      <c r="AH102" s="129" t="str">
        <f>IF(AND(Z16="Yes",Z18&lt;&gt;0),IF(3&gt;=VLOOKUP(Z18,AL92:AM98,2),"",CONCATENATE("3"," of ",VLOOKUP(Z18,AL92:AM98,2))),"")</f>
        <v/>
      </c>
      <c r="AI102" s="159" t="s">
        <v>506</v>
      </c>
      <c r="AJ102" s="129" t="s">
        <v>377</v>
      </c>
      <c r="AL102" s="101">
        <v>0</v>
      </c>
      <c r="AM102" s="101">
        <v>0</v>
      </c>
      <c r="AO102" s="98">
        <v>0</v>
      </c>
      <c r="AP102" s="98">
        <v>0</v>
      </c>
      <c r="AR102" s="115" t="b">
        <v>0</v>
      </c>
      <c r="AS102" s="128"/>
      <c r="AT102" s="107">
        <f>IF(N102&lt;&gt;0,1,0)</f>
        <v>0</v>
      </c>
      <c r="AU102" s="117" t="b">
        <v>0</v>
      </c>
      <c r="AV102" s="128"/>
      <c r="AW102" s="118">
        <f>IF(U102&lt;&gt;0,1,0)</f>
        <v>0</v>
      </c>
      <c r="AX102" s="119" t="b">
        <v>0</v>
      </c>
      <c r="AY102" s="128"/>
      <c r="AZ102" s="79">
        <f>IF(AB102&lt;&gt;0,1,0)</f>
        <v>0</v>
      </c>
      <c r="BA102" s="120"/>
      <c r="BB102" s="107">
        <f>IF(AND(AR102=FALSE,AT102=1),1,0)</f>
        <v>0</v>
      </c>
      <c r="BC102" s="128"/>
      <c r="BD102" s="107">
        <f>IF(AND(AT102=0,AR102=TRUE),1,0)</f>
        <v>0</v>
      </c>
      <c r="BE102" s="118">
        <f>IF(AND(AU102=FALSE,AW102=1),1,0)</f>
        <v>0</v>
      </c>
      <c r="BF102" s="128"/>
      <c r="BG102" s="118">
        <f>IF(AND(AW102=0,AU102=TRUE),1,0)</f>
        <v>0</v>
      </c>
      <c r="BH102" s="79">
        <f>IF(AND(AX102=FALSE,AZ102=1),1,0)</f>
        <v>0</v>
      </c>
      <c r="BI102" s="128"/>
      <c r="BJ102" s="79">
        <f>IF(AND(AZ102=0,AX102=TRUE),1,0)</f>
        <v>0</v>
      </c>
      <c r="BK102" s="120"/>
      <c r="BL102" s="69">
        <f>IF(AND(AR93=TRUE,AR102=TRUE),1,0)</f>
        <v>0</v>
      </c>
      <c r="BM102" s="118">
        <f>IF(AND(AU93=TRUE,AU102=TRUE),1,0)</f>
        <v>0</v>
      </c>
      <c r="BN102" s="79">
        <f>IF(AND(AX93=TRUE,AX102=TRUE),1,0)</f>
        <v>0</v>
      </c>
      <c r="BO102" s="116"/>
      <c r="BP102" s="116"/>
      <c r="BQ102" s="116"/>
      <c r="BR102" s="154"/>
      <c r="BS102" s="141"/>
      <c r="BW102" s="9"/>
    </row>
    <row r="103" spans="1:75" s="8" customFormat="1" ht="11.25" x14ac:dyDescent="0.25">
      <c r="A103" s="385"/>
      <c r="B103" s="385"/>
      <c r="C103" s="385"/>
      <c r="D103" s="385"/>
      <c r="E103" s="385"/>
      <c r="F103" s="385"/>
      <c r="G103" s="385"/>
      <c r="H103" s="122"/>
      <c r="I103" s="123" t="s">
        <v>359</v>
      </c>
      <c r="J103" s="116"/>
      <c r="K103" s="116"/>
      <c r="L103" s="116"/>
      <c r="M103" s="116"/>
      <c r="N103" s="152">
        <v>0</v>
      </c>
      <c r="O103" s="122"/>
      <c r="P103" s="123" t="s">
        <v>359</v>
      </c>
      <c r="Q103" s="116"/>
      <c r="R103" s="116"/>
      <c r="S103" s="116"/>
      <c r="T103" s="116"/>
      <c r="U103" s="152">
        <v>0</v>
      </c>
      <c r="V103" s="122"/>
      <c r="W103" s="123" t="s">
        <v>359</v>
      </c>
      <c r="X103" s="116"/>
      <c r="Y103" s="116"/>
      <c r="Z103" s="116"/>
      <c r="AA103" s="116"/>
      <c r="AB103" s="153">
        <v>0</v>
      </c>
      <c r="AD103" s="129" t="s">
        <v>17</v>
      </c>
      <c r="AE103" s="9"/>
      <c r="AF103" s="126" t="s">
        <v>326</v>
      </c>
      <c r="AG103" s="126" t="s">
        <v>382</v>
      </c>
      <c r="AH103" s="126" t="str">
        <f>IF(AND(Z16="Yes",Z18&lt;&gt;0),IF(4&gt;=VLOOKUP(Z18,AL92:AM98,2),"",CONCATENATE("4"," of ",VLOOKUP(Z18,AL92:AM98,2))),"")</f>
        <v/>
      </c>
      <c r="AJ103" s="130" t="s">
        <v>4</v>
      </c>
      <c r="AL103" s="101">
        <v>1</v>
      </c>
      <c r="AM103" s="101">
        <v>0</v>
      </c>
      <c r="AO103" s="98">
        <v>1</v>
      </c>
      <c r="AP103" s="98">
        <v>1</v>
      </c>
      <c r="AR103" s="115" t="b">
        <v>0</v>
      </c>
      <c r="AS103" s="128"/>
      <c r="AT103" s="107">
        <f>IF(N103&lt;&gt;0,1,0)</f>
        <v>0</v>
      </c>
      <c r="AU103" s="117" t="b">
        <v>0</v>
      </c>
      <c r="AV103" s="128"/>
      <c r="AW103" s="118">
        <f>IF(U103&lt;&gt;0,1,0)</f>
        <v>0</v>
      </c>
      <c r="AX103" s="119" t="b">
        <v>0</v>
      </c>
      <c r="AY103" s="128"/>
      <c r="AZ103" s="79">
        <f>IF(AB103&lt;&gt;0,1,0)</f>
        <v>0</v>
      </c>
      <c r="BA103" s="120"/>
      <c r="BB103" s="107">
        <f>IF(AND(AR103=FALSE,AT103=1),1,0)</f>
        <v>0</v>
      </c>
      <c r="BC103" s="128"/>
      <c r="BD103" s="107">
        <f>IF(AND(AT103=0,AR103=TRUE),1,0)</f>
        <v>0</v>
      </c>
      <c r="BE103" s="118">
        <f>IF(AND(AU103=FALSE,AW103=1),1,0)</f>
        <v>0</v>
      </c>
      <c r="BF103" s="128"/>
      <c r="BG103" s="118">
        <f>IF(AND(AW103=0,AU103=TRUE),1,0)</f>
        <v>0</v>
      </c>
      <c r="BH103" s="79">
        <f>IF(AND(AX103=FALSE,AZ103=1),1,0)</f>
        <v>0</v>
      </c>
      <c r="BI103" s="128"/>
      <c r="BJ103" s="79">
        <f>IF(AND(AZ103=0,AX103=TRUE),1,0)</f>
        <v>0</v>
      </c>
      <c r="BK103" s="120"/>
      <c r="BL103" s="69">
        <f>IF(AND(AR94=TRUE,AR103=TRUE),1,0)</f>
        <v>0</v>
      </c>
      <c r="BM103" s="118">
        <f>IF(AND(AU94=TRUE,AU103=TRUE),1,0)</f>
        <v>0</v>
      </c>
      <c r="BN103" s="79">
        <f>IF(AND(AX94=TRUE,AX103=TRUE),1,0)</f>
        <v>0</v>
      </c>
      <c r="BO103" s="116"/>
      <c r="BP103" s="116"/>
      <c r="BQ103" s="116"/>
      <c r="BR103" s="154"/>
      <c r="BS103" s="141"/>
    </row>
    <row r="104" spans="1:75" s="8" customFormat="1" ht="11.25" x14ac:dyDescent="0.25">
      <c r="A104" s="385"/>
      <c r="B104" s="385"/>
      <c r="C104" s="385"/>
      <c r="D104" s="385"/>
      <c r="E104" s="385"/>
      <c r="F104" s="385"/>
      <c r="G104" s="385"/>
      <c r="H104" s="122"/>
      <c r="I104" s="123" t="s">
        <v>362</v>
      </c>
      <c r="J104" s="116"/>
      <c r="K104" s="116"/>
      <c r="L104" s="366"/>
      <c r="M104" s="366"/>
      <c r="N104" s="152">
        <v>0</v>
      </c>
      <c r="O104" s="122"/>
      <c r="P104" s="123" t="s">
        <v>362</v>
      </c>
      <c r="Q104" s="116"/>
      <c r="R104" s="116"/>
      <c r="S104" s="366"/>
      <c r="T104" s="366"/>
      <c r="U104" s="152">
        <v>0</v>
      </c>
      <c r="V104" s="122"/>
      <c r="W104" s="123" t="s">
        <v>362</v>
      </c>
      <c r="X104" s="116"/>
      <c r="Y104" s="116"/>
      <c r="Z104" s="366"/>
      <c r="AA104" s="366"/>
      <c r="AB104" s="153">
        <v>0</v>
      </c>
      <c r="AD104" s="126" t="s">
        <v>18</v>
      </c>
      <c r="AE104" s="9"/>
      <c r="AF104" s="129" t="s">
        <v>328</v>
      </c>
      <c r="AG104" s="159" t="s">
        <v>384</v>
      </c>
      <c r="AH104" s="159" t="str">
        <f>IF(AND(Z16="Yes",Z18&lt;&gt;0),IF(5&gt;=VLOOKUP(Z18,AL92:AM98,2),"",CONCATENATE("5"," of ",VLOOKUP(Z18,AL92:AM98,2))),"")</f>
        <v/>
      </c>
      <c r="AL104" s="101">
        <v>2</v>
      </c>
      <c r="AM104" s="101">
        <v>0</v>
      </c>
      <c r="AO104" s="98">
        <v>2</v>
      </c>
      <c r="AP104" s="98">
        <v>1</v>
      </c>
      <c r="AR104" s="115" t="b">
        <v>0</v>
      </c>
      <c r="AS104" s="107">
        <f>IF(L104&lt;&gt;0,1,0)</f>
        <v>0</v>
      </c>
      <c r="AT104" s="107">
        <f>IF(N104&lt;&gt;0,1,0)</f>
        <v>0</v>
      </c>
      <c r="AU104" s="117" t="b">
        <v>0</v>
      </c>
      <c r="AV104" s="118">
        <f>IF(S104&lt;&gt;0,1,0)</f>
        <v>0</v>
      </c>
      <c r="AW104" s="118">
        <f>IF(U104&lt;&gt;0,1,0)</f>
        <v>0</v>
      </c>
      <c r="AX104" s="119" t="b">
        <v>0</v>
      </c>
      <c r="AY104" s="79">
        <f>IF(Z104&lt;&gt;0,1,0)</f>
        <v>0</v>
      </c>
      <c r="AZ104" s="79">
        <f>IF(AB104&lt;&gt;0,1,0)</f>
        <v>0</v>
      </c>
      <c r="BA104" s="120"/>
      <c r="BB104" s="107">
        <f>IF(AND(AR104=FALSE,OR(AS104=1,AT104=1)),1,0)</f>
        <v>0</v>
      </c>
      <c r="BC104" s="107">
        <f>IF(AND(AS104=0,OR(AR104=TRUE,AT104=1)),1,0)</f>
        <v>0</v>
      </c>
      <c r="BD104" s="107">
        <f>IF(AND(AT104=0,OR(AR104=TRUE,AS104=1)),1,0)</f>
        <v>0</v>
      </c>
      <c r="BE104" s="118">
        <f>IF(AND(AU104=FALSE,OR(AV104=1,AW104=1)),1,0)</f>
        <v>0</v>
      </c>
      <c r="BF104" s="118">
        <f>IF(AND(AV104=0,OR(AU104=TRUE,AW104=1)),1,0)</f>
        <v>0</v>
      </c>
      <c r="BG104" s="118">
        <f>IF(AND(AW104=0,OR(AU104=TRUE,AV104=1)),1,0)</f>
        <v>0</v>
      </c>
      <c r="BH104" s="79">
        <f>IF(AND(AX104=FALSE,OR(AY104=1,AZ104=1)),1,0)</f>
        <v>0</v>
      </c>
      <c r="BI104" s="79">
        <f>IF(AND(AY104=0,OR(AX104=TRUE,AZ104=1)),1,0)</f>
        <v>0</v>
      </c>
      <c r="BJ104" s="79">
        <f>IF(AND(AZ104=0,OR(AX104=TRUE,AY104=1)),1,0)</f>
        <v>0</v>
      </c>
      <c r="BK104" s="120"/>
      <c r="BL104" s="69">
        <f>IF(AND(AR95=TRUE,AR104=TRUE),1,0)</f>
        <v>0</v>
      </c>
      <c r="BM104" s="118">
        <f>IF(AND(AU95=TRUE,AU104=TRUE),1,0)</f>
        <v>0</v>
      </c>
      <c r="BN104" s="79">
        <f>IF(AND(AX95=TRUE,AX104=TRUE),1,0)</f>
        <v>0</v>
      </c>
      <c r="BO104" s="120"/>
      <c r="BP104" s="69">
        <f>IF(AND(AS95=1,AS104=1),1,0)</f>
        <v>0</v>
      </c>
      <c r="BQ104" s="149">
        <f>IF(AND(AV95=1,AV104=1),1,0)</f>
        <v>0</v>
      </c>
      <c r="BR104" s="90">
        <f>IF(AND(AY95=1,AY104=1),1,0)</f>
        <v>0</v>
      </c>
      <c r="BS104" s="141"/>
    </row>
    <row r="105" spans="1:75" s="8" customFormat="1" ht="11.25" x14ac:dyDescent="0.25">
      <c r="A105" s="385"/>
      <c r="B105" s="385"/>
      <c r="C105" s="385"/>
      <c r="D105" s="385"/>
      <c r="E105" s="385"/>
      <c r="F105" s="385"/>
      <c r="G105" s="385"/>
      <c r="H105" s="122"/>
      <c r="I105" s="123" t="s">
        <v>363</v>
      </c>
      <c r="J105" s="116"/>
      <c r="K105" s="116"/>
      <c r="L105" s="116"/>
      <c r="M105" s="116"/>
      <c r="N105" s="152">
        <v>0</v>
      </c>
      <c r="O105" s="122"/>
      <c r="P105" s="123" t="s">
        <v>363</v>
      </c>
      <c r="Q105" s="116"/>
      <c r="R105" s="116"/>
      <c r="S105" s="116"/>
      <c r="T105" s="116"/>
      <c r="U105" s="152">
        <v>0</v>
      </c>
      <c r="V105" s="122"/>
      <c r="W105" s="123" t="s">
        <v>363</v>
      </c>
      <c r="X105" s="116"/>
      <c r="Y105" s="116"/>
      <c r="Z105" s="116"/>
      <c r="AA105" s="116"/>
      <c r="AB105" s="153">
        <v>0</v>
      </c>
      <c r="AD105" s="129" t="s">
        <v>19</v>
      </c>
      <c r="AE105" s="9"/>
      <c r="AF105" s="126" t="s">
        <v>329</v>
      </c>
      <c r="AL105" s="101">
        <v>3</v>
      </c>
      <c r="AM105" s="101">
        <v>0</v>
      </c>
      <c r="AO105" s="98">
        <v>3</v>
      </c>
      <c r="AP105" s="98">
        <v>2</v>
      </c>
      <c r="AR105" s="115" t="b">
        <v>0</v>
      </c>
      <c r="AS105" s="128"/>
      <c r="AT105" s="107">
        <f t="shared" si="21"/>
        <v>0</v>
      </c>
      <c r="AU105" s="117" t="b">
        <v>0</v>
      </c>
      <c r="AV105" s="128"/>
      <c r="AW105" s="118">
        <f t="shared" si="23"/>
        <v>0</v>
      </c>
      <c r="AX105" s="119" t="b">
        <v>0</v>
      </c>
      <c r="AY105" s="128"/>
      <c r="AZ105" s="79">
        <f t="shared" si="24"/>
        <v>0</v>
      </c>
      <c r="BA105" s="120"/>
      <c r="BB105" s="107">
        <f t="shared" ref="BB105:BB110" si="31">IF(AND(AR105=FALSE,AT105=1),1,0)</f>
        <v>0</v>
      </c>
      <c r="BC105" s="128"/>
      <c r="BD105" s="107">
        <f t="shared" ref="BD105:BD110" si="32">IF(AND(AT105=0,AR105=TRUE),1,0)</f>
        <v>0</v>
      </c>
      <c r="BE105" s="118">
        <f t="shared" ref="BE105:BE110" si="33">IF(AND(AU105=FALSE,AW105=1),1,0)</f>
        <v>0</v>
      </c>
      <c r="BF105" s="128"/>
      <c r="BG105" s="118">
        <f t="shared" ref="BG105:BG110" si="34">IF(AND(AW105=0,AU105=TRUE),1,0)</f>
        <v>0</v>
      </c>
      <c r="BH105" s="79">
        <f t="shared" ref="BH105:BH110" si="35">IF(AND(AX105=FALSE,AZ105=1),1,0)</f>
        <v>0</v>
      </c>
      <c r="BI105" s="128"/>
      <c r="BJ105" s="79">
        <f t="shared" ref="BJ105:BJ110" si="36">IF(AND(AZ105=0,AX105=TRUE),1,0)</f>
        <v>0</v>
      </c>
      <c r="BK105" s="120"/>
      <c r="BL105" s="69">
        <f t="shared" si="25"/>
        <v>0</v>
      </c>
      <c r="BM105" s="118">
        <f t="shared" si="26"/>
        <v>0</v>
      </c>
      <c r="BN105" s="79">
        <f t="shared" si="27"/>
        <v>0</v>
      </c>
      <c r="BO105" s="116"/>
      <c r="BP105" s="116"/>
      <c r="BQ105" s="116"/>
      <c r="BR105" s="154"/>
      <c r="BS105" s="141"/>
      <c r="BT105" s="9"/>
      <c r="BU105" s="9"/>
      <c r="BV105" s="9"/>
      <c r="BW105" s="9"/>
    </row>
    <row r="106" spans="1:75" s="8" customFormat="1" ht="11.25" x14ac:dyDescent="0.25">
      <c r="A106" s="385"/>
      <c r="B106" s="385"/>
      <c r="C106" s="385"/>
      <c r="D106" s="385"/>
      <c r="E106" s="385"/>
      <c r="F106" s="385"/>
      <c r="G106" s="385"/>
      <c r="H106" s="122"/>
      <c r="I106" s="123" t="s">
        <v>366</v>
      </c>
      <c r="J106" s="116"/>
      <c r="K106" s="116"/>
      <c r="L106" s="116"/>
      <c r="M106" s="116"/>
      <c r="N106" s="152">
        <v>0</v>
      </c>
      <c r="O106" s="122"/>
      <c r="P106" s="123" t="s">
        <v>366</v>
      </c>
      <c r="Q106" s="116"/>
      <c r="R106" s="116"/>
      <c r="S106" s="116"/>
      <c r="T106" s="116"/>
      <c r="U106" s="152">
        <v>0</v>
      </c>
      <c r="V106" s="122"/>
      <c r="W106" s="123" t="s">
        <v>366</v>
      </c>
      <c r="X106" s="116"/>
      <c r="Y106" s="116"/>
      <c r="Z106" s="116"/>
      <c r="AA106" s="116"/>
      <c r="AB106" s="153">
        <v>0</v>
      </c>
      <c r="AD106" s="126" t="s">
        <v>20</v>
      </c>
      <c r="AE106" s="9"/>
      <c r="AF106" s="159" t="s">
        <v>529</v>
      </c>
      <c r="AL106" s="101">
        <v>4</v>
      </c>
      <c r="AM106" s="101">
        <v>0</v>
      </c>
      <c r="AO106" s="98">
        <v>4</v>
      </c>
      <c r="AP106" s="98">
        <v>2</v>
      </c>
      <c r="AR106" s="115" t="b">
        <v>0</v>
      </c>
      <c r="AS106" s="128"/>
      <c r="AT106" s="107">
        <f t="shared" si="21"/>
        <v>0</v>
      </c>
      <c r="AU106" s="117" t="b">
        <v>0</v>
      </c>
      <c r="AV106" s="128"/>
      <c r="AW106" s="118">
        <f t="shared" si="23"/>
        <v>0</v>
      </c>
      <c r="AX106" s="119" t="b">
        <v>0</v>
      </c>
      <c r="AY106" s="128"/>
      <c r="AZ106" s="79">
        <f t="shared" si="24"/>
        <v>0</v>
      </c>
      <c r="BA106" s="120"/>
      <c r="BB106" s="107">
        <f t="shared" si="31"/>
        <v>0</v>
      </c>
      <c r="BC106" s="128"/>
      <c r="BD106" s="107">
        <f t="shared" si="32"/>
        <v>0</v>
      </c>
      <c r="BE106" s="118">
        <f t="shared" si="33"/>
        <v>0</v>
      </c>
      <c r="BF106" s="128"/>
      <c r="BG106" s="118">
        <f t="shared" si="34"/>
        <v>0</v>
      </c>
      <c r="BH106" s="79">
        <f t="shared" si="35"/>
        <v>0</v>
      </c>
      <c r="BI106" s="128"/>
      <c r="BJ106" s="79">
        <f t="shared" si="36"/>
        <v>0</v>
      </c>
      <c r="BK106" s="120"/>
      <c r="BL106" s="69">
        <f t="shared" si="25"/>
        <v>0</v>
      </c>
      <c r="BM106" s="118">
        <f t="shared" si="26"/>
        <v>0</v>
      </c>
      <c r="BN106" s="79">
        <f t="shared" si="27"/>
        <v>0</v>
      </c>
      <c r="BO106" s="116"/>
      <c r="BP106" s="116"/>
      <c r="BQ106" s="116"/>
      <c r="BR106" s="154"/>
      <c r="BS106" s="141"/>
      <c r="BT106" s="9"/>
      <c r="BU106" s="9"/>
      <c r="BV106" s="9"/>
      <c r="BW106" s="9"/>
    </row>
    <row r="107" spans="1:75" s="8" customFormat="1" ht="11.25" x14ac:dyDescent="0.25">
      <c r="A107" s="385"/>
      <c r="B107" s="385"/>
      <c r="C107" s="385"/>
      <c r="D107" s="385"/>
      <c r="E107" s="385"/>
      <c r="F107" s="385"/>
      <c r="G107" s="385"/>
      <c r="H107" s="122"/>
      <c r="I107" s="123" t="s">
        <v>367</v>
      </c>
      <c r="J107" s="116"/>
      <c r="K107" s="116"/>
      <c r="L107" s="116"/>
      <c r="M107" s="116"/>
      <c r="N107" s="152">
        <v>0</v>
      </c>
      <c r="O107" s="122"/>
      <c r="P107" s="123" t="s">
        <v>367</v>
      </c>
      <c r="Q107" s="116"/>
      <c r="R107" s="116"/>
      <c r="S107" s="116"/>
      <c r="T107" s="116"/>
      <c r="U107" s="152">
        <v>0</v>
      </c>
      <c r="V107" s="122"/>
      <c r="W107" s="123" t="s">
        <v>367</v>
      </c>
      <c r="X107" s="116"/>
      <c r="Y107" s="116"/>
      <c r="Z107" s="116"/>
      <c r="AA107" s="116"/>
      <c r="AB107" s="153">
        <v>0</v>
      </c>
      <c r="AD107" s="129" t="s">
        <v>21</v>
      </c>
      <c r="AE107" s="9"/>
      <c r="AL107" s="101">
        <v>5</v>
      </c>
      <c r="AM107" s="101">
        <v>2</v>
      </c>
      <c r="AO107" s="98">
        <v>5</v>
      </c>
      <c r="AP107" s="98">
        <v>3</v>
      </c>
      <c r="AR107" s="115" t="b">
        <v>0</v>
      </c>
      <c r="AS107" s="128"/>
      <c r="AT107" s="107">
        <f t="shared" si="21"/>
        <v>0</v>
      </c>
      <c r="AU107" s="117" t="b">
        <v>0</v>
      </c>
      <c r="AV107" s="128"/>
      <c r="AW107" s="118">
        <f t="shared" si="23"/>
        <v>0</v>
      </c>
      <c r="AX107" s="119" t="b">
        <v>0</v>
      </c>
      <c r="AY107" s="128"/>
      <c r="AZ107" s="79">
        <f t="shared" si="24"/>
        <v>0</v>
      </c>
      <c r="BA107" s="120"/>
      <c r="BB107" s="107">
        <f t="shared" si="31"/>
        <v>0</v>
      </c>
      <c r="BC107" s="128"/>
      <c r="BD107" s="107">
        <f t="shared" si="32"/>
        <v>0</v>
      </c>
      <c r="BE107" s="118">
        <f t="shared" si="33"/>
        <v>0</v>
      </c>
      <c r="BF107" s="128"/>
      <c r="BG107" s="118">
        <f t="shared" si="34"/>
        <v>0</v>
      </c>
      <c r="BH107" s="79">
        <f t="shared" si="35"/>
        <v>0</v>
      </c>
      <c r="BI107" s="128"/>
      <c r="BJ107" s="79">
        <f t="shared" si="36"/>
        <v>0</v>
      </c>
      <c r="BK107" s="120"/>
      <c r="BL107" s="69">
        <f t="shared" si="25"/>
        <v>0</v>
      </c>
      <c r="BM107" s="118">
        <f t="shared" si="26"/>
        <v>0</v>
      </c>
      <c r="BN107" s="79">
        <f t="shared" si="27"/>
        <v>0</v>
      </c>
      <c r="BO107" s="116"/>
      <c r="BP107" s="116"/>
      <c r="BQ107" s="116"/>
      <c r="BR107" s="154"/>
      <c r="BS107" s="141"/>
      <c r="BT107" s="9"/>
      <c r="BU107" s="9"/>
      <c r="BV107" s="9"/>
      <c r="BW107" s="9"/>
    </row>
    <row r="108" spans="1:75" s="8" customFormat="1" ht="11.25" x14ac:dyDescent="0.25">
      <c r="A108" s="385"/>
      <c r="B108" s="385"/>
      <c r="C108" s="385"/>
      <c r="D108" s="385"/>
      <c r="E108" s="385"/>
      <c r="F108" s="385"/>
      <c r="G108" s="385"/>
      <c r="H108" s="122"/>
      <c r="I108" s="123" t="s">
        <v>378</v>
      </c>
      <c r="J108" s="116"/>
      <c r="K108" s="116"/>
      <c r="L108" s="116"/>
      <c r="M108" s="116"/>
      <c r="N108" s="152">
        <v>0</v>
      </c>
      <c r="O108" s="122"/>
      <c r="P108" s="123" t="s">
        <v>378</v>
      </c>
      <c r="Q108" s="116"/>
      <c r="R108" s="116"/>
      <c r="S108" s="116"/>
      <c r="T108" s="116"/>
      <c r="U108" s="152">
        <v>0</v>
      </c>
      <c r="V108" s="122"/>
      <c r="W108" s="123" t="s">
        <v>378</v>
      </c>
      <c r="X108" s="116"/>
      <c r="Y108" s="116"/>
      <c r="Z108" s="116"/>
      <c r="AA108" s="116"/>
      <c r="AB108" s="153">
        <v>0</v>
      </c>
      <c r="AD108" s="126" t="s">
        <v>22</v>
      </c>
      <c r="AE108" s="9"/>
      <c r="AF108" s="114" t="s">
        <v>348</v>
      </c>
      <c r="AG108" s="114" t="s">
        <v>266</v>
      </c>
      <c r="AH108" s="114" t="s">
        <v>288</v>
      </c>
      <c r="AI108" s="114" t="s">
        <v>508</v>
      </c>
      <c r="AL108" s="101">
        <v>6</v>
      </c>
      <c r="AM108" s="101">
        <v>2</v>
      </c>
      <c r="AO108" s="98">
        <v>6</v>
      </c>
      <c r="AP108" s="98">
        <v>3</v>
      </c>
      <c r="AR108" s="115" t="b">
        <v>0</v>
      </c>
      <c r="AS108" s="128"/>
      <c r="AT108" s="107">
        <f t="shared" si="21"/>
        <v>0</v>
      </c>
      <c r="AU108" s="117" t="b">
        <v>0</v>
      </c>
      <c r="AV108" s="128"/>
      <c r="AW108" s="118">
        <f t="shared" si="23"/>
        <v>0</v>
      </c>
      <c r="AX108" s="119" t="b">
        <v>0</v>
      </c>
      <c r="AY108" s="128"/>
      <c r="AZ108" s="79">
        <f t="shared" si="24"/>
        <v>0</v>
      </c>
      <c r="BA108" s="120"/>
      <c r="BB108" s="107">
        <f t="shared" si="31"/>
        <v>0</v>
      </c>
      <c r="BC108" s="128"/>
      <c r="BD108" s="107">
        <f t="shared" si="32"/>
        <v>0</v>
      </c>
      <c r="BE108" s="118">
        <f t="shared" si="33"/>
        <v>0</v>
      </c>
      <c r="BF108" s="128"/>
      <c r="BG108" s="118">
        <f t="shared" si="34"/>
        <v>0</v>
      </c>
      <c r="BH108" s="79">
        <f t="shared" si="35"/>
        <v>0</v>
      </c>
      <c r="BI108" s="128"/>
      <c r="BJ108" s="79">
        <f t="shared" si="36"/>
        <v>0</v>
      </c>
      <c r="BK108" s="120"/>
      <c r="BL108" s="155"/>
      <c r="BM108" s="128"/>
      <c r="BN108" s="128"/>
      <c r="BO108" s="116"/>
      <c r="BP108" s="116"/>
      <c r="BQ108" s="116"/>
      <c r="BR108" s="154"/>
      <c r="BS108" s="141"/>
      <c r="BT108" s="9"/>
      <c r="BU108" s="9"/>
      <c r="BV108" s="9"/>
      <c r="BW108" s="9"/>
    </row>
    <row r="109" spans="1:75" s="8" customFormat="1" ht="11.25" x14ac:dyDescent="0.25">
      <c r="A109" s="385"/>
      <c r="B109" s="385"/>
      <c r="C109" s="385"/>
      <c r="D109" s="385"/>
      <c r="E109" s="385"/>
      <c r="F109" s="385"/>
      <c r="G109" s="385"/>
      <c r="H109" s="122"/>
      <c r="I109" s="123" t="s">
        <v>380</v>
      </c>
      <c r="J109" s="116"/>
      <c r="K109" s="116"/>
      <c r="L109" s="116"/>
      <c r="M109" s="116"/>
      <c r="N109" s="152">
        <v>0</v>
      </c>
      <c r="O109" s="122"/>
      <c r="P109" s="123" t="s">
        <v>380</v>
      </c>
      <c r="Q109" s="116"/>
      <c r="R109" s="116"/>
      <c r="S109" s="116"/>
      <c r="T109" s="116"/>
      <c r="U109" s="152">
        <v>0</v>
      </c>
      <c r="V109" s="122"/>
      <c r="W109" s="123" t="s">
        <v>380</v>
      </c>
      <c r="X109" s="116"/>
      <c r="Y109" s="116"/>
      <c r="Z109" s="116"/>
      <c r="AA109" s="116"/>
      <c r="AB109" s="153">
        <v>0</v>
      </c>
      <c r="AD109" s="129" t="s">
        <v>23</v>
      </c>
      <c r="AE109" s="9"/>
      <c r="AF109" s="126" t="s">
        <v>503</v>
      </c>
      <c r="AG109" s="126"/>
      <c r="AH109" s="126"/>
      <c r="AI109" s="126"/>
      <c r="AL109" s="101">
        <v>7</v>
      </c>
      <c r="AM109" s="101">
        <v>3</v>
      </c>
      <c r="AO109" s="98">
        <v>7</v>
      </c>
      <c r="AP109" s="98">
        <v>4</v>
      </c>
      <c r="AR109" s="115" t="b">
        <v>0</v>
      </c>
      <c r="AS109" s="128"/>
      <c r="AT109" s="107">
        <f t="shared" si="21"/>
        <v>0</v>
      </c>
      <c r="AU109" s="117" t="b">
        <v>0</v>
      </c>
      <c r="AV109" s="128"/>
      <c r="AW109" s="118">
        <f t="shared" si="23"/>
        <v>0</v>
      </c>
      <c r="AX109" s="119" t="b">
        <v>0</v>
      </c>
      <c r="AY109" s="128"/>
      <c r="AZ109" s="79">
        <f t="shared" si="24"/>
        <v>0</v>
      </c>
      <c r="BA109" s="120"/>
      <c r="BB109" s="107">
        <f t="shared" si="31"/>
        <v>0</v>
      </c>
      <c r="BC109" s="128"/>
      <c r="BD109" s="107">
        <f t="shared" si="32"/>
        <v>0</v>
      </c>
      <c r="BE109" s="118">
        <f t="shared" si="33"/>
        <v>0</v>
      </c>
      <c r="BF109" s="128"/>
      <c r="BG109" s="118">
        <f t="shared" si="34"/>
        <v>0</v>
      </c>
      <c r="BH109" s="79">
        <f t="shared" si="35"/>
        <v>0</v>
      </c>
      <c r="BI109" s="128"/>
      <c r="BJ109" s="79">
        <f t="shared" si="36"/>
        <v>0</v>
      </c>
      <c r="BK109" s="120"/>
      <c r="BL109" s="155"/>
      <c r="BM109" s="128"/>
      <c r="BN109" s="128"/>
      <c r="BO109" s="116"/>
      <c r="BP109" s="116"/>
      <c r="BQ109" s="116"/>
      <c r="BR109" s="154"/>
      <c r="BS109" s="141"/>
      <c r="BT109" s="9"/>
      <c r="BU109" s="9"/>
      <c r="BV109" s="9"/>
      <c r="BW109" s="9"/>
    </row>
    <row r="110" spans="1:75" s="8" customFormat="1" ht="11.25" x14ac:dyDescent="0.25">
      <c r="A110" s="385"/>
      <c r="B110" s="385"/>
      <c r="C110" s="385"/>
      <c r="D110" s="385"/>
      <c r="E110" s="385"/>
      <c r="F110" s="385"/>
      <c r="G110" s="385"/>
      <c r="H110" s="132"/>
      <c r="I110" s="133" t="s">
        <v>4</v>
      </c>
      <c r="J110" s="134"/>
      <c r="K110" s="134"/>
      <c r="L110" s="134"/>
      <c r="M110" s="134"/>
      <c r="N110" s="156">
        <v>0</v>
      </c>
      <c r="O110" s="132"/>
      <c r="P110" s="133" t="s">
        <v>4</v>
      </c>
      <c r="Q110" s="134"/>
      <c r="R110" s="134"/>
      <c r="S110" s="134"/>
      <c r="T110" s="134"/>
      <c r="U110" s="156">
        <v>0</v>
      </c>
      <c r="V110" s="132"/>
      <c r="W110" s="133" t="s">
        <v>4</v>
      </c>
      <c r="X110" s="134"/>
      <c r="Y110" s="134"/>
      <c r="Z110" s="134"/>
      <c r="AA110" s="134"/>
      <c r="AB110" s="157">
        <v>0</v>
      </c>
      <c r="AD110" s="126" t="s">
        <v>24</v>
      </c>
      <c r="AE110" s="9"/>
      <c r="AF110" s="129" t="s">
        <v>448</v>
      </c>
      <c r="AG110" s="129" t="s">
        <v>1</v>
      </c>
      <c r="AH110" s="129" t="s">
        <v>1</v>
      </c>
      <c r="AI110" s="129" t="s">
        <v>509</v>
      </c>
      <c r="AL110" s="101">
        <v>8</v>
      </c>
      <c r="AM110" s="101">
        <v>3</v>
      </c>
      <c r="AO110" s="98">
        <v>8</v>
      </c>
      <c r="AP110" s="98">
        <v>4</v>
      </c>
      <c r="AR110" s="115" t="b">
        <v>0</v>
      </c>
      <c r="AS110" s="128"/>
      <c r="AT110" s="107">
        <f t="shared" si="21"/>
        <v>0</v>
      </c>
      <c r="AU110" s="117" t="b">
        <v>0</v>
      </c>
      <c r="AV110" s="128"/>
      <c r="AW110" s="118">
        <f t="shared" si="23"/>
        <v>0</v>
      </c>
      <c r="AX110" s="119" t="b">
        <v>0</v>
      </c>
      <c r="AY110" s="128"/>
      <c r="AZ110" s="79">
        <f t="shared" si="24"/>
        <v>0</v>
      </c>
      <c r="BA110" s="120"/>
      <c r="BB110" s="107">
        <f t="shared" si="31"/>
        <v>0</v>
      </c>
      <c r="BC110" s="128"/>
      <c r="BD110" s="107">
        <f t="shared" si="32"/>
        <v>0</v>
      </c>
      <c r="BE110" s="118">
        <f t="shared" si="33"/>
        <v>0</v>
      </c>
      <c r="BF110" s="128"/>
      <c r="BG110" s="118">
        <f t="shared" si="34"/>
        <v>0</v>
      </c>
      <c r="BH110" s="79">
        <f t="shared" si="35"/>
        <v>0</v>
      </c>
      <c r="BI110" s="128"/>
      <c r="BJ110" s="79">
        <f t="shared" si="36"/>
        <v>0</v>
      </c>
      <c r="BK110" s="120"/>
      <c r="BL110" s="69">
        <f>IF(AND(AR99=TRUE,AR110=TRUE),1,0)</f>
        <v>0</v>
      </c>
      <c r="BM110" s="118">
        <f>IF(AND(AU99=TRUE,AU110=TRUE),1,0)</f>
        <v>0</v>
      </c>
      <c r="BN110" s="79">
        <f>IF(AND(AX99=TRUE,AX110=TRUE),1,0)</f>
        <v>0</v>
      </c>
      <c r="BO110" s="116"/>
      <c r="BP110" s="116"/>
      <c r="BQ110" s="116"/>
      <c r="BR110" s="154"/>
      <c r="BS110" s="141"/>
      <c r="BT110" s="9"/>
      <c r="BU110" s="9"/>
      <c r="BV110" s="9"/>
      <c r="BW110" s="9"/>
    </row>
    <row r="111" spans="1:75" x14ac:dyDescent="0.25">
      <c r="A111" s="92" t="s">
        <v>383</v>
      </c>
      <c r="B111" s="93"/>
      <c r="C111" s="93"/>
      <c r="D111" s="93"/>
      <c r="E111" s="93"/>
      <c r="F111" s="93"/>
      <c r="G111" s="94"/>
      <c r="H111" s="158"/>
      <c r="I111" s="403">
        <f>IF(AG63="Incomplete",0,IF(AM46="Yes",AK50,IF(AQ46="Yes",AO50,0)))</f>
        <v>0</v>
      </c>
      <c r="J111" s="403"/>
      <c r="K111" s="403"/>
      <c r="L111" s="403"/>
      <c r="M111" s="403"/>
      <c r="N111" s="404"/>
      <c r="O111" s="158"/>
      <c r="P111" s="403">
        <f>IF(AG63="Incomplete",0,IF(AM46="Yes",AL50,IF(AQ46="Yes",AP50,0)))</f>
        <v>0</v>
      </c>
      <c r="Q111" s="403"/>
      <c r="R111" s="403"/>
      <c r="S111" s="403"/>
      <c r="T111" s="403"/>
      <c r="U111" s="404"/>
      <c r="V111" s="158"/>
      <c r="W111" s="403">
        <f>IF(AG63="Incomplete",0,IF(AM46="Yes",AM50,IF(AQ46="Yes",AQ50,0)))</f>
        <v>0</v>
      </c>
      <c r="X111" s="403"/>
      <c r="Y111" s="403"/>
      <c r="Z111" s="403"/>
      <c r="AA111" s="403"/>
      <c r="AB111" s="403"/>
      <c r="AD111" s="129" t="s">
        <v>25</v>
      </c>
      <c r="AF111" s="130" t="s">
        <v>360</v>
      </c>
      <c r="AG111" s="130" t="s">
        <v>2</v>
      </c>
      <c r="AH111" s="130" t="s">
        <v>2</v>
      </c>
      <c r="AI111" s="130" t="s">
        <v>510</v>
      </c>
      <c r="AL111" s="101">
        <v>9</v>
      </c>
      <c r="AM111" s="101">
        <v>4</v>
      </c>
      <c r="AO111" s="98">
        <v>9</v>
      </c>
      <c r="AP111" s="98">
        <v>5</v>
      </c>
      <c r="BB111" s="9">
        <f t="shared" ref="BB111:BJ111" si="37">IF(SUM(BB91:BB110)&gt;0,1,0)</f>
        <v>0</v>
      </c>
      <c r="BC111" s="9">
        <f>IF(SUM(BC91:BC110)&gt;0,1,0)</f>
        <v>0</v>
      </c>
      <c r="BD111" s="9">
        <f t="shared" si="37"/>
        <v>0</v>
      </c>
      <c r="BE111" s="9">
        <f t="shared" si="37"/>
        <v>0</v>
      </c>
      <c r="BF111" s="9">
        <f>IF(SUM(BF91:BF110)&gt;0,1,0)</f>
        <v>0</v>
      </c>
      <c r="BG111" s="9">
        <f t="shared" si="37"/>
        <v>0</v>
      </c>
      <c r="BH111" s="9">
        <f t="shared" si="37"/>
        <v>0</v>
      </c>
      <c r="BI111" s="9">
        <f>IF(SUM(BI91:BI110)&gt;0,1,0)</f>
        <v>0</v>
      </c>
      <c r="BJ111" s="9">
        <f t="shared" si="37"/>
        <v>0</v>
      </c>
      <c r="BL111" s="9">
        <f>IF(SUM(BL100:BL110)&gt;0,1,0)</f>
        <v>0</v>
      </c>
      <c r="BM111" s="9">
        <f t="shared" ref="BM111:BN111" si="38">IF(SUM(BM100:BM110)&gt;0,1,0)</f>
        <v>0</v>
      </c>
      <c r="BN111" s="9">
        <f t="shared" si="38"/>
        <v>0</v>
      </c>
      <c r="BO111" s="9"/>
      <c r="BP111" s="9">
        <f t="shared" ref="BP111:BR111" si="39">IF(SUM(BP100:BP110)&gt;0,1,0)</f>
        <v>0</v>
      </c>
      <c r="BQ111" s="9">
        <f t="shared" si="39"/>
        <v>0</v>
      </c>
      <c r="BR111" s="9">
        <f t="shared" si="39"/>
        <v>0</v>
      </c>
    </row>
    <row r="112" spans="1:75" s="8" customFormat="1" ht="11.25" x14ac:dyDescent="0.25">
      <c r="G112" s="102"/>
      <c r="H112" s="379" t="str">
        <f>IF(AG63="Incomplete","",IF(AM46="Yes","",IF(AQ46="Yes",CONCATENATE("Household's share"))))</f>
        <v/>
      </c>
      <c r="I112" s="380"/>
      <c r="J112" s="380"/>
      <c r="K112" s="380"/>
      <c r="L112" s="380"/>
      <c r="M112" s="380"/>
      <c r="N112" s="381"/>
      <c r="O112" s="405" t="str">
        <f>IF(AG63="Incomplete","",IF(AM46="Yes","",IF(AND(AQ46="Yes",AQ75="Private"),CONCATENATE("For ",AG76," of ",AG76," bedrooms ($",TEXT(Z49,"#,###"),"*(",AL76,"))"),IF(AND(AQ46="Yes",AQ75="Pro-rata"),CONCATENATE("For ",AG76," of ",AE75," bedrooms ($",TEXT(Z49,"#,###"),"*(",AL76,"))")))))</f>
        <v/>
      </c>
      <c r="P112" s="406"/>
      <c r="Q112" s="406"/>
      <c r="R112" s="406"/>
      <c r="S112" s="406"/>
      <c r="T112" s="406"/>
      <c r="U112" s="407"/>
      <c r="V112" s="405" t="str">
        <f>IF(AG63="Incomplete","",IF(AM46="Yes","",IF(AND(AQ46="Yes",AQ75="Private"),CONCATENATE("For ",AG76," of ",AG76," bedrooms ($",TEXT(Z54,"#,###"),"*(",AL76,"))"),IF(AND(AQ46="Yes",AQ75="Pro-rata"),CONCATENATE("For ",AG76," of ",AE75," bedrooms ($",TEXT(Z54,"#,###"),"*(",AL76,"))")))))</f>
        <v/>
      </c>
      <c r="W112" s="406"/>
      <c r="X112" s="406"/>
      <c r="Y112" s="406"/>
      <c r="Z112" s="406"/>
      <c r="AA112" s="406"/>
      <c r="AB112" s="406"/>
      <c r="AD112" s="126" t="s">
        <v>26</v>
      </c>
      <c r="AE112" s="9"/>
      <c r="AL112" s="101">
        <v>10</v>
      </c>
      <c r="AM112" s="101">
        <v>4</v>
      </c>
      <c r="AO112" s="98">
        <v>10</v>
      </c>
      <c r="AP112" s="98">
        <v>5</v>
      </c>
    </row>
    <row r="113" spans="1:113" x14ac:dyDescent="0.25">
      <c r="A113" s="92" t="s">
        <v>304</v>
      </c>
      <c r="B113" s="93"/>
      <c r="C113" s="93"/>
      <c r="D113" s="93"/>
      <c r="E113" s="93"/>
      <c r="F113" s="93"/>
      <c r="G113" s="94"/>
      <c r="H113" s="160"/>
      <c r="I113" s="377">
        <f>IF(AG63="Incomplete",0,IF(AO81=1,CONCATENATE("Allowance must equal $",AO79,"."),IF(AM46="Yes",AK51,IF(AQ46="Yes",AO51,0))))</f>
        <v>0</v>
      </c>
      <c r="J113" s="377"/>
      <c r="K113" s="377"/>
      <c r="L113" s="377"/>
      <c r="M113" s="377"/>
      <c r="N113" s="378"/>
      <c r="O113" s="160"/>
      <c r="P113" s="377">
        <f>IF(AG63="Incomplete",0,IF(AP81=1,CONCATENATE("Allowance must equal $",AP79,"."),IF(AM46="Yes",AL51,IF(AQ46="Yes",AP51,0))))</f>
        <v>0</v>
      </c>
      <c r="Q113" s="377"/>
      <c r="R113" s="377"/>
      <c r="S113" s="377"/>
      <c r="T113" s="377"/>
      <c r="U113" s="378"/>
      <c r="V113" s="160"/>
      <c r="W113" s="377">
        <f>IF(AG63="Incomplete",0,IF(AQ81=1,CONCATENATE("Allowance must equal $",AQ79,"."),IF(AM46="Yes",AM51,IF(AQ46="Yes",AQ51,0))))</f>
        <v>0</v>
      </c>
      <c r="X113" s="377"/>
      <c r="Y113" s="377"/>
      <c r="Z113" s="377"/>
      <c r="AA113" s="377"/>
      <c r="AB113" s="377"/>
      <c r="AD113" s="129" t="s">
        <v>27</v>
      </c>
      <c r="AF113" s="114" t="s">
        <v>374</v>
      </c>
      <c r="AG113" s="114" t="s">
        <v>370</v>
      </c>
      <c r="AH113" s="114" t="s">
        <v>520</v>
      </c>
      <c r="AI113" s="114" t="s">
        <v>349</v>
      </c>
      <c r="AL113" s="101">
        <v>11</v>
      </c>
      <c r="AM113" s="101">
        <v>5</v>
      </c>
      <c r="AO113" s="98">
        <v>11</v>
      </c>
      <c r="AP113" s="98">
        <v>6</v>
      </c>
    </row>
    <row r="114" spans="1:113" s="8" customFormat="1" ht="11.25" x14ac:dyDescent="0.25">
      <c r="A114" s="18" t="s">
        <v>385</v>
      </c>
      <c r="B114" s="18"/>
      <c r="C114" s="18"/>
      <c r="D114" s="18"/>
      <c r="E114" s="18"/>
      <c r="F114" s="18"/>
      <c r="G114" s="200"/>
      <c r="H114" s="379" t="str">
        <f>IF(AG63="Incomplete","",IF(AO81=1,CONCATENATE("You've entered $",AO78,"."),IF(AM46="Yes","",IF(AQ46="Yes",CONCATENATE("For ",AH75," of ",AE75," bedrooms ($",Z45,"*(",AN76,"))")))))</f>
        <v/>
      </c>
      <c r="I114" s="380"/>
      <c r="J114" s="380"/>
      <c r="K114" s="380"/>
      <c r="L114" s="380"/>
      <c r="M114" s="380"/>
      <c r="N114" s="381"/>
      <c r="O114" s="379" t="str">
        <f>IF(AG63="Incomplete","",IF(AP81=1,CONCATENATE("You've entered $",AP78,"."),IF(AM46="Yes","",IF(AND(AQ46="Yes",AQ75="Private"),CONCATENATE("For ",AH75," of ",AE75," bedrooms ($",Z51,"*(",AP76,"))"),IF(AND(AQ46="Yes",AQ75="Pro-rata"),CONCATENATE("For ",AH75," of ",AE75," bedrooms ($",Z51,"*(",AP76,"))"))))))</f>
        <v/>
      </c>
      <c r="P114" s="380"/>
      <c r="Q114" s="380"/>
      <c r="R114" s="380"/>
      <c r="S114" s="380"/>
      <c r="T114" s="380"/>
      <c r="U114" s="381"/>
      <c r="V114" s="379" t="str">
        <f>IF(AG63="Incomplete","",IF(AQ81=1,CONCATENATE("You've entered $",AQ78,"."),IF(AM46="Yes","",IF(AND(AQ46="Yes",AQ75="Private"),CONCATENATE("For ",AH75," of ",AE75," bedrooms ($",Z56,"*(",AP76,"))"),IF(AND(AQ46="Yes",AQ75="Pro-rata"),CONCATENATE("For ",AH75," of ",AE75," bedrooms ($",Z56,"*(",AP76,"))"))))))</f>
        <v/>
      </c>
      <c r="W114" s="380"/>
      <c r="X114" s="380"/>
      <c r="Y114" s="380"/>
      <c r="Z114" s="380"/>
      <c r="AA114" s="380"/>
      <c r="AB114" s="380"/>
      <c r="AD114" s="126" t="s">
        <v>28</v>
      </c>
      <c r="AE114" s="9"/>
      <c r="AF114" s="126"/>
      <c r="AG114" s="126"/>
      <c r="AH114" s="126"/>
      <c r="AI114" s="126"/>
      <c r="AL114" s="101">
        <v>12</v>
      </c>
      <c r="AM114" s="101">
        <v>5</v>
      </c>
      <c r="AO114" s="98">
        <v>12</v>
      </c>
      <c r="AP114" s="98">
        <v>6</v>
      </c>
    </row>
    <row r="115" spans="1:113" x14ac:dyDescent="0.25">
      <c r="A115" s="161" t="s">
        <v>386</v>
      </c>
      <c r="B115" s="93"/>
      <c r="C115" s="93"/>
      <c r="D115" s="93"/>
      <c r="E115" s="93"/>
      <c r="F115" s="93"/>
      <c r="G115" s="94"/>
      <c r="H115" s="162"/>
      <c r="I115" s="370">
        <f>IF(AG63="Incomplete",0,IF(AO81=1,0,IF(AM46="Yes",AK52,IF(AQ46="Yes",AO52,0))))</f>
        <v>0</v>
      </c>
      <c r="J115" s="370"/>
      <c r="K115" s="370"/>
      <c r="L115" s="370"/>
      <c r="M115" s="370"/>
      <c r="N115" s="371"/>
      <c r="O115" s="162"/>
      <c r="P115" s="370">
        <f>IF(AG63="Incomplete",0,IF(AP81=1,0,IF(AM46="Yes",AL52,IF(AQ46="Yes",AP52,0))))</f>
        <v>0</v>
      </c>
      <c r="Q115" s="370"/>
      <c r="R115" s="370"/>
      <c r="S115" s="370"/>
      <c r="T115" s="370"/>
      <c r="U115" s="371"/>
      <c r="V115" s="162"/>
      <c r="W115" s="370">
        <f>IF(AG63="Incomplete",0,IF(AQ81=1,0,IF(AM46="Yes",AM52,IF(AQ46="Yes",AQ52,0))))</f>
        <v>0</v>
      </c>
      <c r="X115" s="370"/>
      <c r="Y115" s="370"/>
      <c r="Z115" s="370"/>
      <c r="AA115" s="370"/>
      <c r="AB115" s="370"/>
      <c r="AD115" s="129" t="s">
        <v>29</v>
      </c>
      <c r="AF115" s="129" t="s">
        <v>1</v>
      </c>
      <c r="AG115" s="129" t="s">
        <v>1</v>
      </c>
      <c r="AH115" s="129" t="s">
        <v>1</v>
      </c>
      <c r="AI115" s="129" t="s">
        <v>357</v>
      </c>
      <c r="AL115" s="101">
        <v>13</v>
      </c>
      <c r="AM115" s="101">
        <v>6</v>
      </c>
      <c r="AO115" s="98">
        <v>13</v>
      </c>
      <c r="AP115" s="98">
        <v>7</v>
      </c>
    </row>
    <row r="116" spans="1:113" s="8" customFormat="1" ht="11.25" x14ac:dyDescent="0.25">
      <c r="A116" s="18" t="s">
        <v>387</v>
      </c>
      <c r="B116" s="18"/>
      <c r="C116" s="18"/>
      <c r="D116" s="18"/>
      <c r="E116" s="18"/>
      <c r="F116" s="18"/>
      <c r="G116" s="200"/>
      <c r="H116" s="213"/>
      <c r="I116" s="372"/>
      <c r="J116" s="372"/>
      <c r="K116" s="372"/>
      <c r="L116" s="372"/>
      <c r="M116" s="372"/>
      <c r="N116" s="373"/>
      <c r="O116" s="213"/>
      <c r="P116" s="372"/>
      <c r="Q116" s="372"/>
      <c r="R116" s="372"/>
      <c r="S116" s="372"/>
      <c r="T116" s="372"/>
      <c r="U116" s="373"/>
      <c r="V116" s="213"/>
      <c r="W116" s="372"/>
      <c r="X116" s="372"/>
      <c r="Y116" s="372"/>
      <c r="Z116" s="372"/>
      <c r="AA116" s="372"/>
      <c r="AB116" s="372"/>
      <c r="AD116" s="126" t="s">
        <v>30</v>
      </c>
      <c r="AE116" s="9"/>
      <c r="AF116" s="130" t="s">
        <v>2</v>
      </c>
      <c r="AG116" s="130" t="s">
        <v>2</v>
      </c>
      <c r="AH116" s="130" t="s">
        <v>2</v>
      </c>
      <c r="AI116" s="130" t="s">
        <v>361</v>
      </c>
      <c r="AL116" s="101">
        <v>14</v>
      </c>
      <c r="AM116" s="101">
        <v>6</v>
      </c>
      <c r="AO116" s="98">
        <v>14</v>
      </c>
      <c r="AP116" s="98">
        <v>7</v>
      </c>
    </row>
    <row r="117" spans="1:113" s="205" customFormat="1" ht="5.25" x14ac:dyDescent="0.25">
      <c r="AD117" s="211" t="s">
        <v>31</v>
      </c>
      <c r="AE117" s="206"/>
    </row>
    <row r="118" spans="1:113" x14ac:dyDescent="0.25">
      <c r="A118" s="3" t="s">
        <v>535</v>
      </c>
      <c r="V118" s="231"/>
      <c r="W118" s="195"/>
      <c r="X118" s="232"/>
      <c r="Y118" s="232"/>
      <c r="Z118" s="382">
        <f>IF(AG63="Incomplete",0,IF(SUM(AO81:AQ81)&gt;0,0,IF(AM46="Yes",AM54,IF(AQ46="Yes",AQ54,0))))</f>
        <v>0</v>
      </c>
      <c r="AA118" s="382"/>
      <c r="AB118" s="382"/>
      <c r="AC118" s="10"/>
      <c r="AD118" s="214" t="s">
        <v>32</v>
      </c>
      <c r="AE118" s="13"/>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row>
    <row r="119" spans="1:113" s="205" customFormat="1" ht="5.25" x14ac:dyDescent="0.25">
      <c r="AD119" s="211" t="s">
        <v>33</v>
      </c>
      <c r="AE119" s="206"/>
    </row>
    <row r="120" spans="1:113" x14ac:dyDescent="0.25">
      <c r="A120" s="374" t="s">
        <v>388</v>
      </c>
      <c r="B120" s="375"/>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6"/>
      <c r="AD120" s="126" t="s">
        <v>34</v>
      </c>
    </row>
    <row r="121" spans="1:113" s="205" customFormat="1" ht="5.25" x14ac:dyDescent="0.25">
      <c r="W121" s="212"/>
      <c r="X121" s="212"/>
      <c r="Y121" s="212"/>
      <c r="Z121" s="212"/>
      <c r="AA121" s="212"/>
      <c r="AB121" s="212"/>
      <c r="AD121" s="211" t="s">
        <v>35</v>
      </c>
      <c r="AE121" s="206"/>
    </row>
    <row r="122" spans="1:113" x14ac:dyDescent="0.25">
      <c r="A122" s="12" t="s">
        <v>389</v>
      </c>
      <c r="V122" s="231"/>
      <c r="W122" s="195"/>
      <c r="X122" s="232"/>
      <c r="Y122" s="232"/>
      <c r="Z122" s="382">
        <f>IF(AG63="Incomplete",0,IF(SUM(AO81:AQ81)&gt;0,0,MIN(Z67,Z118)))</f>
        <v>0</v>
      </c>
      <c r="AA122" s="382"/>
      <c r="AB122" s="382"/>
      <c r="AD122" s="126" t="s">
        <v>36</v>
      </c>
    </row>
    <row r="123" spans="1:113" s="205" customFormat="1" ht="5.25" x14ac:dyDescent="0.25">
      <c r="AD123" s="211" t="s">
        <v>37</v>
      </c>
      <c r="AE123" s="206"/>
    </row>
    <row r="124" spans="1:113" x14ac:dyDescent="0.25">
      <c r="A124" s="368" t="str">
        <f>IF(AG63="Incomplete","This unit has not been approved. Complete the screening and certification.",IF(SUM(BB85:BD85)&gt;0,"Complete the entry.",IF(SUM(BT91:BV98)&gt;0,"Select the utilities that will be paid by the owner or another source.",IF(SUM(BL111:BR111)&gt;0,"Error. Specific types of utilities may be paid by either the owner or the household, not both. Assign specific utilities to one or the other.",IF(AND(SUM(AO81:AQ81)&gt;0,SUM(BB85:BD85)=0),"Please enter the correct utility allowances for the proposed unit and/or the comparison units.",IF(SUM(BB111:BJ111)&gt;0,"Complete the entry.",IF(AG126="Incomplete","This unit has not been approved. Complete the certification.",CONCATENATE("The gross rent of the proposed unit is at or below the lower of the rent standard or reasonable rent. The proposed unit is approved. ","Please attach documentation of the comparison unit values, the utility schedule, and any other relevant documentation."))))))))</f>
        <v>This unit has not been approved. Complete the screening and certification.</v>
      </c>
      <c r="B124" s="368"/>
      <c r="C124" s="368"/>
      <c r="D124" s="368"/>
      <c r="E124" s="368"/>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10"/>
      <c r="AD124" s="214" t="s">
        <v>38</v>
      </c>
      <c r="AE124" s="13"/>
      <c r="AF124" s="10"/>
      <c r="AG124" s="8" t="s">
        <v>390</v>
      </c>
      <c r="AH124" s="10"/>
      <c r="AI124" s="10"/>
      <c r="AJ124" s="10"/>
      <c r="AL124" s="10"/>
      <c r="AM124" s="10"/>
      <c r="AO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row>
    <row r="125" spans="1:113" x14ac:dyDescent="0.25">
      <c r="A125" s="369"/>
      <c r="B125" s="369"/>
      <c r="C125" s="369"/>
      <c r="D125" s="369"/>
      <c r="E125" s="369"/>
      <c r="F125" s="369"/>
      <c r="G125" s="369"/>
      <c r="H125" s="369"/>
      <c r="I125" s="369"/>
      <c r="J125" s="369"/>
      <c r="K125" s="369"/>
      <c r="L125" s="369"/>
      <c r="M125" s="369"/>
      <c r="N125" s="369"/>
      <c r="O125" s="369"/>
      <c r="P125" s="369"/>
      <c r="Q125" s="369"/>
      <c r="R125" s="369"/>
      <c r="S125" s="369"/>
      <c r="T125" s="369"/>
      <c r="U125" s="369"/>
      <c r="V125" s="369"/>
      <c r="W125" s="369"/>
      <c r="X125" s="369"/>
      <c r="Y125" s="369"/>
      <c r="Z125" s="369"/>
      <c r="AA125" s="369"/>
      <c r="AB125" s="369"/>
      <c r="AC125" s="10"/>
      <c r="AD125" s="215" t="s">
        <v>39</v>
      </c>
      <c r="AE125" s="13"/>
      <c r="AF125" s="10"/>
      <c r="AG125" s="274" t="str">
        <f>IF(SUM(BT91:BV98)&gt;0,"No","Yes")</f>
        <v>Yes</v>
      </c>
      <c r="AH125" s="10"/>
      <c r="AI125" s="10"/>
      <c r="AJ125" s="10"/>
      <c r="AL125" s="10"/>
      <c r="AM125" s="10"/>
      <c r="AO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row>
    <row r="126" spans="1:113" x14ac:dyDescent="0.25">
      <c r="A126" s="369"/>
      <c r="B126" s="369"/>
      <c r="C126" s="369"/>
      <c r="D126" s="369"/>
      <c r="E126" s="369"/>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10"/>
      <c r="AD126" s="214" t="s">
        <v>40</v>
      </c>
      <c r="AE126" s="13"/>
      <c r="AF126" s="10"/>
      <c r="AG126" s="53" t="str">
        <f>IF(AND(AG63="Complete",SUM(AO81:AQ81)=0,SUM(BB85:BD85)=0,SUM(BB111:BJ111)=0,SUM(BL111:BR111)=0),"Complete","Incomplete")</f>
        <v>Incomplete</v>
      </c>
      <c r="AH126" s="10"/>
      <c r="AI126" s="10"/>
      <c r="AJ126" s="10"/>
      <c r="AL126" s="10"/>
      <c r="AM126" s="10"/>
      <c r="AO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row>
    <row r="127" spans="1:113"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D127" s="129" t="s">
        <v>41</v>
      </c>
    </row>
    <row r="128" spans="1:113"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D128" s="126" t="s">
        <v>42</v>
      </c>
      <c r="CJ128" s="10" t="s">
        <v>502</v>
      </c>
      <c r="CR128" s="254">
        <v>2024</v>
      </c>
      <c r="CS128" s="10" t="s">
        <v>614</v>
      </c>
      <c r="DH128" s="13">
        <f>CR128</f>
        <v>2024</v>
      </c>
      <c r="DI128" s="10" t="str">
        <f>CS128</f>
        <v>Effective 10/01/23</v>
      </c>
    </row>
    <row r="129" spans="30:118" x14ac:dyDescent="0.25">
      <c r="AD129" s="129" t="s">
        <v>43</v>
      </c>
    </row>
    <row r="130" spans="30:118" x14ac:dyDescent="0.25">
      <c r="AD130" s="126" t="s">
        <v>44</v>
      </c>
      <c r="CJ130" s="10" t="s">
        <v>453</v>
      </c>
      <c r="CY130" s="10" t="s">
        <v>453</v>
      </c>
    </row>
    <row r="131" spans="30:118" x14ac:dyDescent="0.25">
      <c r="AD131" s="129" t="s">
        <v>45</v>
      </c>
      <c r="CJ131" s="10" t="s">
        <v>596</v>
      </c>
      <c r="CY131" s="10" t="s">
        <v>455</v>
      </c>
    </row>
    <row r="132" spans="30:118" x14ac:dyDescent="0.25">
      <c r="AD132" s="126" t="s">
        <v>46</v>
      </c>
      <c r="CJ132" s="10" t="s">
        <v>454</v>
      </c>
      <c r="CY132" s="10" t="s">
        <v>456</v>
      </c>
    </row>
    <row r="133" spans="30:118" x14ac:dyDescent="0.2">
      <c r="AD133" s="129" t="s">
        <v>47</v>
      </c>
      <c r="CJ133" s="249"/>
      <c r="CK133" s="187">
        <v>100</v>
      </c>
      <c r="CL133" s="187">
        <v>100</v>
      </c>
      <c r="CM133" s="187">
        <v>100</v>
      </c>
      <c r="CN133" s="187">
        <v>100</v>
      </c>
      <c r="CO133" s="187">
        <v>100</v>
      </c>
      <c r="CP133" s="187">
        <v>100</v>
      </c>
      <c r="CQ133" s="187">
        <v>100</v>
      </c>
      <c r="CR133" s="187">
        <v>130</v>
      </c>
      <c r="CS133" s="187">
        <v>130</v>
      </c>
      <c r="CT133" s="187">
        <v>130</v>
      </c>
      <c r="CU133" s="187">
        <v>130</v>
      </c>
      <c r="CV133" s="187">
        <v>130</v>
      </c>
      <c r="CW133" s="187">
        <v>130</v>
      </c>
      <c r="CX133" s="187">
        <v>130</v>
      </c>
      <c r="DA133" s="13">
        <v>100</v>
      </c>
      <c r="DB133" s="13">
        <v>100</v>
      </c>
      <c r="DC133" s="13">
        <v>100</v>
      </c>
      <c r="DD133" s="13">
        <v>100</v>
      </c>
      <c r="DE133" s="13">
        <v>100</v>
      </c>
      <c r="DF133" s="13">
        <v>100</v>
      </c>
      <c r="DG133" s="13">
        <v>100</v>
      </c>
      <c r="DH133" s="187">
        <v>130</v>
      </c>
      <c r="DI133" s="187">
        <v>130</v>
      </c>
      <c r="DJ133" s="187">
        <v>130</v>
      </c>
      <c r="DK133" s="187">
        <v>130</v>
      </c>
      <c r="DL133" s="187">
        <v>130</v>
      </c>
      <c r="DM133" s="187">
        <v>130</v>
      </c>
      <c r="DN133" s="187">
        <v>130</v>
      </c>
    </row>
    <row r="134" spans="30:118" x14ac:dyDescent="0.2">
      <c r="AD134" s="126" t="s">
        <v>48</v>
      </c>
      <c r="CJ134" s="10" t="s">
        <v>261</v>
      </c>
      <c r="CK134" s="187">
        <v>0</v>
      </c>
      <c r="CL134" s="187">
        <v>1</v>
      </c>
      <c r="CM134" s="187">
        <v>2</v>
      </c>
      <c r="CN134" s="187">
        <v>3</v>
      </c>
      <c r="CO134" s="187">
        <v>4</v>
      </c>
      <c r="CP134" s="187">
        <v>5</v>
      </c>
      <c r="CQ134" s="187">
        <v>6</v>
      </c>
      <c r="CR134" s="187">
        <v>0</v>
      </c>
      <c r="CS134" s="187">
        <v>1</v>
      </c>
      <c r="CT134" s="187">
        <v>2</v>
      </c>
      <c r="CU134" s="187">
        <v>3</v>
      </c>
      <c r="CV134" s="187">
        <v>4</v>
      </c>
      <c r="CW134" s="187">
        <v>5</v>
      </c>
      <c r="CX134" s="187">
        <v>6</v>
      </c>
      <c r="CY134" s="10" t="s">
        <v>458</v>
      </c>
      <c r="CZ134" s="10" t="s">
        <v>457</v>
      </c>
      <c r="DA134" s="13">
        <v>0</v>
      </c>
      <c r="DB134" s="13">
        <v>1</v>
      </c>
      <c r="DC134" s="13">
        <v>2</v>
      </c>
      <c r="DD134" s="13">
        <v>3</v>
      </c>
      <c r="DE134" s="13">
        <v>4</v>
      </c>
      <c r="DF134" s="13">
        <v>5</v>
      </c>
      <c r="DG134" s="13">
        <v>6</v>
      </c>
      <c r="DH134" s="13">
        <v>0</v>
      </c>
      <c r="DI134" s="13">
        <v>1</v>
      </c>
      <c r="DJ134" s="13">
        <v>2</v>
      </c>
      <c r="DK134" s="13">
        <v>3</v>
      </c>
      <c r="DL134" s="13">
        <v>4</v>
      </c>
      <c r="DM134" s="13">
        <v>5</v>
      </c>
      <c r="DN134" s="13">
        <v>6</v>
      </c>
    </row>
    <row r="135" spans="30:118" x14ac:dyDescent="0.2">
      <c r="AD135" s="129" t="s">
        <v>49</v>
      </c>
      <c r="CJ135" s="10" t="s">
        <v>7</v>
      </c>
      <c r="CK135" s="293">
        <v>879</v>
      </c>
      <c r="CL135" s="293">
        <v>885</v>
      </c>
      <c r="CM135" s="293">
        <v>1035</v>
      </c>
      <c r="CN135" s="293">
        <v>1298</v>
      </c>
      <c r="CO135" s="293">
        <v>1663</v>
      </c>
      <c r="CP135" s="293">
        <v>1912</v>
      </c>
      <c r="CQ135" s="293">
        <v>2161</v>
      </c>
      <c r="CR135" s="293">
        <v>1142</v>
      </c>
      <c r="CS135" s="293">
        <v>1150</v>
      </c>
      <c r="CT135" s="293">
        <v>1345</v>
      </c>
      <c r="CU135" s="293">
        <v>1687</v>
      </c>
      <c r="CV135" s="293">
        <v>2161</v>
      </c>
      <c r="CW135" s="293">
        <v>2485</v>
      </c>
      <c r="CX135" s="293">
        <v>2809</v>
      </c>
      <c r="CY135" s="187" t="s">
        <v>459</v>
      </c>
      <c r="CZ135" s="295">
        <v>76437</v>
      </c>
      <c r="DA135" s="294">
        <v>700</v>
      </c>
      <c r="DB135" s="294">
        <v>710</v>
      </c>
      <c r="DC135" s="294">
        <v>910</v>
      </c>
      <c r="DD135" s="294">
        <v>1230</v>
      </c>
      <c r="DE135" s="294">
        <v>1490</v>
      </c>
      <c r="DF135" s="294">
        <v>1713</v>
      </c>
      <c r="DG135" s="187">
        <v>1937</v>
      </c>
      <c r="DH135" s="294">
        <v>910</v>
      </c>
      <c r="DI135" s="294">
        <v>923</v>
      </c>
      <c r="DJ135" s="294">
        <v>1183</v>
      </c>
      <c r="DK135" s="294">
        <v>1599</v>
      </c>
      <c r="DL135" s="294">
        <v>1937</v>
      </c>
      <c r="DM135" s="294">
        <v>2226</v>
      </c>
      <c r="DN135" s="187">
        <v>2518</v>
      </c>
    </row>
    <row r="136" spans="30:118" x14ac:dyDescent="0.2">
      <c r="AD136" s="126" t="s">
        <v>50</v>
      </c>
      <c r="CJ136" s="10" t="s">
        <v>8</v>
      </c>
      <c r="CK136" s="293">
        <v>1057</v>
      </c>
      <c r="CL136" s="293">
        <v>1210</v>
      </c>
      <c r="CM136" s="293">
        <v>1358</v>
      </c>
      <c r="CN136" s="293">
        <v>1704</v>
      </c>
      <c r="CO136" s="293">
        <v>2018</v>
      </c>
      <c r="CP136" s="293">
        <v>2320</v>
      </c>
      <c r="CQ136" s="293">
        <v>2623</v>
      </c>
      <c r="CR136" s="293">
        <v>1374</v>
      </c>
      <c r="CS136" s="293">
        <v>1573</v>
      </c>
      <c r="CT136" s="293">
        <v>1765</v>
      </c>
      <c r="CU136" s="293">
        <v>2215</v>
      </c>
      <c r="CV136" s="293">
        <v>2623</v>
      </c>
      <c r="CW136" s="293">
        <v>3016</v>
      </c>
      <c r="CX136" s="293">
        <v>3409</v>
      </c>
      <c r="CY136" s="187" t="s">
        <v>459</v>
      </c>
      <c r="CZ136" s="295">
        <v>76443</v>
      </c>
      <c r="DA136" s="294">
        <v>700</v>
      </c>
      <c r="DB136" s="294">
        <v>710</v>
      </c>
      <c r="DC136" s="294">
        <v>910</v>
      </c>
      <c r="DD136" s="294">
        <v>1230</v>
      </c>
      <c r="DE136" s="294">
        <v>1490</v>
      </c>
      <c r="DF136" s="294">
        <v>1713</v>
      </c>
      <c r="DG136" s="187">
        <v>1937</v>
      </c>
      <c r="DH136" s="294">
        <v>910</v>
      </c>
      <c r="DI136" s="294">
        <v>923</v>
      </c>
      <c r="DJ136" s="294">
        <v>1183</v>
      </c>
      <c r="DK136" s="294">
        <v>1599</v>
      </c>
      <c r="DL136" s="294">
        <v>1937</v>
      </c>
      <c r="DM136" s="294">
        <v>2226</v>
      </c>
      <c r="DN136" s="187">
        <v>2518</v>
      </c>
    </row>
    <row r="137" spans="30:118" x14ac:dyDescent="0.2">
      <c r="AD137" s="129" t="s">
        <v>51</v>
      </c>
      <c r="CJ137" s="10" t="s">
        <v>9</v>
      </c>
      <c r="CK137" s="293">
        <v>891</v>
      </c>
      <c r="CL137" s="293">
        <v>935</v>
      </c>
      <c r="CM137" s="293">
        <v>1074</v>
      </c>
      <c r="CN137" s="293">
        <v>1361</v>
      </c>
      <c r="CO137" s="293">
        <v>1430</v>
      </c>
      <c r="CP137" s="293">
        <v>1644</v>
      </c>
      <c r="CQ137" s="293">
        <v>1859</v>
      </c>
      <c r="CR137" s="293">
        <v>1158</v>
      </c>
      <c r="CS137" s="293">
        <v>1215</v>
      </c>
      <c r="CT137" s="293">
        <v>1396</v>
      </c>
      <c r="CU137" s="293">
        <v>1769</v>
      </c>
      <c r="CV137" s="293">
        <v>1859</v>
      </c>
      <c r="CW137" s="293">
        <v>2137</v>
      </c>
      <c r="CX137" s="293">
        <v>2416</v>
      </c>
      <c r="CY137" s="187" t="s">
        <v>459</v>
      </c>
      <c r="CZ137" s="295">
        <v>76464</v>
      </c>
      <c r="DA137" s="294">
        <v>700</v>
      </c>
      <c r="DB137" s="294">
        <v>710</v>
      </c>
      <c r="DC137" s="294">
        <v>910</v>
      </c>
      <c r="DD137" s="294">
        <v>1230</v>
      </c>
      <c r="DE137" s="294">
        <v>1490</v>
      </c>
      <c r="DF137" s="294">
        <v>1713</v>
      </c>
      <c r="DG137" s="187">
        <v>1937</v>
      </c>
      <c r="DH137" s="294">
        <v>910</v>
      </c>
      <c r="DI137" s="294">
        <v>923</v>
      </c>
      <c r="DJ137" s="294">
        <v>1183</v>
      </c>
      <c r="DK137" s="294">
        <v>1599</v>
      </c>
      <c r="DL137" s="294">
        <v>1937</v>
      </c>
      <c r="DM137" s="294">
        <v>2226</v>
      </c>
      <c r="DN137" s="187">
        <v>2518</v>
      </c>
    </row>
    <row r="138" spans="30:118" x14ac:dyDescent="0.2">
      <c r="AD138" s="126" t="s">
        <v>52</v>
      </c>
      <c r="CJ138" s="10" t="s">
        <v>10</v>
      </c>
      <c r="CK138" s="293">
        <v>982</v>
      </c>
      <c r="CL138" s="293">
        <v>1025</v>
      </c>
      <c r="CM138" s="293">
        <v>1261</v>
      </c>
      <c r="CN138" s="293">
        <v>1525</v>
      </c>
      <c r="CO138" s="293">
        <v>1874</v>
      </c>
      <c r="CP138" s="293">
        <v>2155</v>
      </c>
      <c r="CQ138" s="293">
        <v>2436</v>
      </c>
      <c r="CR138" s="293">
        <v>1276</v>
      </c>
      <c r="CS138" s="293">
        <v>1332</v>
      </c>
      <c r="CT138" s="293">
        <v>1639</v>
      </c>
      <c r="CU138" s="293">
        <v>1982</v>
      </c>
      <c r="CV138" s="293">
        <v>2436</v>
      </c>
      <c r="CW138" s="293">
        <v>2801</v>
      </c>
      <c r="CX138" s="293">
        <v>3166</v>
      </c>
      <c r="CY138" s="187" t="s">
        <v>459</v>
      </c>
      <c r="CZ138" s="295">
        <v>76469</v>
      </c>
      <c r="DA138" s="294">
        <v>700</v>
      </c>
      <c r="DB138" s="294">
        <v>710</v>
      </c>
      <c r="DC138" s="294">
        <v>910</v>
      </c>
      <c r="DD138" s="294">
        <v>1230</v>
      </c>
      <c r="DE138" s="294">
        <v>1490</v>
      </c>
      <c r="DF138" s="294">
        <v>1713</v>
      </c>
      <c r="DG138" s="187">
        <v>1937</v>
      </c>
      <c r="DH138" s="294">
        <v>910</v>
      </c>
      <c r="DI138" s="294">
        <v>923</v>
      </c>
      <c r="DJ138" s="294">
        <v>1183</v>
      </c>
      <c r="DK138" s="294">
        <v>1599</v>
      </c>
      <c r="DL138" s="294">
        <v>1937</v>
      </c>
      <c r="DM138" s="294">
        <v>2226</v>
      </c>
      <c r="DN138" s="187">
        <v>2518</v>
      </c>
    </row>
    <row r="139" spans="30:118" x14ac:dyDescent="0.2">
      <c r="AD139" s="129" t="s">
        <v>53</v>
      </c>
      <c r="CJ139" s="10" t="s">
        <v>11</v>
      </c>
      <c r="CK139" s="293">
        <v>800</v>
      </c>
      <c r="CL139" s="293">
        <v>843</v>
      </c>
      <c r="CM139" s="293">
        <v>1037</v>
      </c>
      <c r="CN139" s="293">
        <v>1418</v>
      </c>
      <c r="CO139" s="293">
        <v>1611</v>
      </c>
      <c r="CP139" s="293">
        <v>1852</v>
      </c>
      <c r="CQ139" s="293">
        <v>2094</v>
      </c>
      <c r="CR139" s="293">
        <v>1040</v>
      </c>
      <c r="CS139" s="293">
        <v>1095</v>
      </c>
      <c r="CT139" s="293">
        <v>1348</v>
      </c>
      <c r="CU139" s="293">
        <v>1843</v>
      </c>
      <c r="CV139" s="293">
        <v>2094</v>
      </c>
      <c r="CW139" s="293">
        <v>2407</v>
      </c>
      <c r="CX139" s="293">
        <v>2722</v>
      </c>
      <c r="CY139" s="187" t="s">
        <v>459</v>
      </c>
      <c r="CZ139" s="295">
        <v>79501</v>
      </c>
      <c r="DA139" s="294">
        <v>820</v>
      </c>
      <c r="DB139" s="294">
        <v>830</v>
      </c>
      <c r="DC139" s="294">
        <v>1060</v>
      </c>
      <c r="DD139" s="294">
        <v>1410</v>
      </c>
      <c r="DE139" s="294">
        <v>1700</v>
      </c>
      <c r="DF139" s="294">
        <v>1955</v>
      </c>
      <c r="DG139" s="187">
        <v>2210</v>
      </c>
      <c r="DH139" s="294">
        <v>1066</v>
      </c>
      <c r="DI139" s="294">
        <v>1079</v>
      </c>
      <c r="DJ139" s="294">
        <v>1378</v>
      </c>
      <c r="DK139" s="294">
        <v>1833</v>
      </c>
      <c r="DL139" s="294">
        <v>2210</v>
      </c>
      <c r="DM139" s="294">
        <v>2541</v>
      </c>
      <c r="DN139" s="187">
        <v>2873</v>
      </c>
    </row>
    <row r="140" spans="30:118" x14ac:dyDescent="0.2">
      <c r="AD140" s="126" t="s">
        <v>54</v>
      </c>
      <c r="CJ140" s="10" t="s">
        <v>12</v>
      </c>
      <c r="CK140" s="293">
        <v>754</v>
      </c>
      <c r="CL140" s="293">
        <v>879</v>
      </c>
      <c r="CM140" s="293">
        <v>1082</v>
      </c>
      <c r="CN140" s="293">
        <v>1482</v>
      </c>
      <c r="CO140" s="293">
        <v>1728</v>
      </c>
      <c r="CP140" s="293">
        <v>1987</v>
      </c>
      <c r="CQ140" s="293">
        <v>2246</v>
      </c>
      <c r="CR140" s="293">
        <v>980</v>
      </c>
      <c r="CS140" s="293">
        <v>1142</v>
      </c>
      <c r="CT140" s="293">
        <v>1406</v>
      </c>
      <c r="CU140" s="293">
        <v>1926</v>
      </c>
      <c r="CV140" s="293">
        <v>2246</v>
      </c>
      <c r="CW140" s="293">
        <v>2583</v>
      </c>
      <c r="CX140" s="293">
        <v>2919</v>
      </c>
      <c r="CY140" s="187" t="s">
        <v>459</v>
      </c>
      <c r="CZ140" s="295">
        <v>79503</v>
      </c>
      <c r="DA140" s="294">
        <v>750</v>
      </c>
      <c r="DB140" s="294">
        <v>760</v>
      </c>
      <c r="DC140" s="294">
        <v>970</v>
      </c>
      <c r="DD140" s="294">
        <v>1290</v>
      </c>
      <c r="DE140" s="294">
        <v>1550</v>
      </c>
      <c r="DF140" s="294">
        <v>1782</v>
      </c>
      <c r="DG140" s="187">
        <v>2015</v>
      </c>
      <c r="DH140" s="294">
        <v>975</v>
      </c>
      <c r="DI140" s="294">
        <v>988</v>
      </c>
      <c r="DJ140" s="294">
        <v>1261</v>
      </c>
      <c r="DK140" s="294">
        <v>1677</v>
      </c>
      <c r="DL140" s="294">
        <v>2015</v>
      </c>
      <c r="DM140" s="294">
        <v>2316</v>
      </c>
      <c r="DN140" s="187">
        <v>2619</v>
      </c>
    </row>
    <row r="141" spans="30:118" x14ac:dyDescent="0.2">
      <c r="AD141" s="129" t="s">
        <v>55</v>
      </c>
      <c r="CJ141" s="10" t="s">
        <v>13</v>
      </c>
      <c r="CK141" s="293">
        <v>831</v>
      </c>
      <c r="CL141" s="293">
        <v>1011</v>
      </c>
      <c r="CM141" s="293">
        <v>1135</v>
      </c>
      <c r="CN141" s="293">
        <v>1405</v>
      </c>
      <c r="CO141" s="293">
        <v>1583</v>
      </c>
      <c r="CP141" s="293">
        <v>1820</v>
      </c>
      <c r="CQ141" s="293">
        <v>2057</v>
      </c>
      <c r="CR141" s="293">
        <v>1080</v>
      </c>
      <c r="CS141" s="293">
        <v>1314</v>
      </c>
      <c r="CT141" s="293">
        <v>1475</v>
      </c>
      <c r="CU141" s="293">
        <v>1826</v>
      </c>
      <c r="CV141" s="293">
        <v>2057</v>
      </c>
      <c r="CW141" s="293">
        <v>2366</v>
      </c>
      <c r="CX141" s="293">
        <v>2674</v>
      </c>
      <c r="CY141" s="187" t="s">
        <v>459</v>
      </c>
      <c r="CZ141" s="295">
        <v>79504</v>
      </c>
      <c r="DA141" s="294">
        <v>700</v>
      </c>
      <c r="DB141" s="294">
        <v>710</v>
      </c>
      <c r="DC141" s="294">
        <v>910</v>
      </c>
      <c r="DD141" s="294">
        <v>1230</v>
      </c>
      <c r="DE141" s="294">
        <v>1490</v>
      </c>
      <c r="DF141" s="294">
        <v>1713</v>
      </c>
      <c r="DG141" s="187">
        <v>1937</v>
      </c>
      <c r="DH141" s="294">
        <v>910</v>
      </c>
      <c r="DI141" s="294">
        <v>923</v>
      </c>
      <c r="DJ141" s="294">
        <v>1183</v>
      </c>
      <c r="DK141" s="294">
        <v>1599</v>
      </c>
      <c r="DL141" s="294">
        <v>1937</v>
      </c>
      <c r="DM141" s="294">
        <v>2226</v>
      </c>
      <c r="DN141" s="187">
        <v>2518</v>
      </c>
    </row>
    <row r="142" spans="30:118" x14ac:dyDescent="0.2">
      <c r="AD142" s="126" t="s">
        <v>56</v>
      </c>
      <c r="CJ142" s="10" t="s">
        <v>14</v>
      </c>
      <c r="CK142" s="293">
        <v>727</v>
      </c>
      <c r="CL142" s="293">
        <v>821</v>
      </c>
      <c r="CM142" s="293">
        <v>922</v>
      </c>
      <c r="CN142" s="293">
        <v>1299</v>
      </c>
      <c r="CO142" s="293">
        <v>1565</v>
      </c>
      <c r="CP142" s="293">
        <v>1799</v>
      </c>
      <c r="CQ142" s="293">
        <v>2034</v>
      </c>
      <c r="CR142" s="293">
        <v>945</v>
      </c>
      <c r="CS142" s="293">
        <v>1067</v>
      </c>
      <c r="CT142" s="293">
        <v>1198</v>
      </c>
      <c r="CU142" s="293">
        <v>1688</v>
      </c>
      <c r="CV142" s="293">
        <v>2034</v>
      </c>
      <c r="CW142" s="293">
        <v>2338</v>
      </c>
      <c r="CX142" s="293">
        <v>2644</v>
      </c>
      <c r="CY142" s="187" t="s">
        <v>459</v>
      </c>
      <c r="CZ142" s="295">
        <v>79508</v>
      </c>
      <c r="DA142" s="294">
        <v>770</v>
      </c>
      <c r="DB142" s="294">
        <v>780</v>
      </c>
      <c r="DC142" s="294">
        <v>1000</v>
      </c>
      <c r="DD142" s="294">
        <v>1330</v>
      </c>
      <c r="DE142" s="294">
        <v>1600</v>
      </c>
      <c r="DF142" s="294">
        <v>1840</v>
      </c>
      <c r="DG142" s="187">
        <v>2080</v>
      </c>
      <c r="DH142" s="294">
        <v>1001</v>
      </c>
      <c r="DI142" s="294">
        <v>1014</v>
      </c>
      <c r="DJ142" s="294">
        <v>1300</v>
      </c>
      <c r="DK142" s="294">
        <v>1729</v>
      </c>
      <c r="DL142" s="294">
        <v>2080</v>
      </c>
      <c r="DM142" s="294">
        <v>2392</v>
      </c>
      <c r="DN142" s="187">
        <v>2704</v>
      </c>
    </row>
    <row r="143" spans="30:118" x14ac:dyDescent="0.2">
      <c r="AD143" s="129" t="s">
        <v>57</v>
      </c>
      <c r="CJ143" s="10" t="s">
        <v>15</v>
      </c>
      <c r="CK143" s="293">
        <v>727</v>
      </c>
      <c r="CL143" s="293">
        <v>752</v>
      </c>
      <c r="CM143" s="293">
        <v>934</v>
      </c>
      <c r="CN143" s="293">
        <v>1225</v>
      </c>
      <c r="CO143" s="293">
        <v>1388</v>
      </c>
      <c r="CP143" s="293">
        <v>1596</v>
      </c>
      <c r="CQ143" s="293">
        <v>1804</v>
      </c>
      <c r="CR143" s="293">
        <v>945</v>
      </c>
      <c r="CS143" s="293">
        <v>977</v>
      </c>
      <c r="CT143" s="293">
        <v>1214</v>
      </c>
      <c r="CU143" s="293">
        <v>1592</v>
      </c>
      <c r="CV143" s="293">
        <v>1804</v>
      </c>
      <c r="CW143" s="293">
        <v>2074</v>
      </c>
      <c r="CX143" s="293">
        <v>2345</v>
      </c>
      <c r="CY143" s="187" t="s">
        <v>459</v>
      </c>
      <c r="CZ143" s="295">
        <v>79510</v>
      </c>
      <c r="DA143" s="294">
        <v>800</v>
      </c>
      <c r="DB143" s="294">
        <v>820</v>
      </c>
      <c r="DC143" s="294">
        <v>1040</v>
      </c>
      <c r="DD143" s="294">
        <v>1390</v>
      </c>
      <c r="DE143" s="294">
        <v>1670</v>
      </c>
      <c r="DF143" s="294">
        <v>1920</v>
      </c>
      <c r="DG143" s="187">
        <v>2171</v>
      </c>
      <c r="DH143" s="294">
        <v>1040</v>
      </c>
      <c r="DI143" s="294">
        <v>1066</v>
      </c>
      <c r="DJ143" s="294">
        <v>1352</v>
      </c>
      <c r="DK143" s="294">
        <v>1807</v>
      </c>
      <c r="DL143" s="294">
        <v>2171</v>
      </c>
      <c r="DM143" s="294">
        <v>2496</v>
      </c>
      <c r="DN143" s="187">
        <v>2822</v>
      </c>
    </row>
    <row r="144" spans="30:118" x14ac:dyDescent="0.2">
      <c r="AD144" s="126" t="s">
        <v>58</v>
      </c>
      <c r="CJ144" s="10" t="s">
        <v>16</v>
      </c>
      <c r="CK144" s="293">
        <v>1067</v>
      </c>
      <c r="CL144" s="293">
        <v>1197</v>
      </c>
      <c r="CM144" s="293">
        <v>1458</v>
      </c>
      <c r="CN144" s="293">
        <v>1846</v>
      </c>
      <c r="CO144" s="293">
        <v>2206</v>
      </c>
      <c r="CP144" s="293">
        <v>2536</v>
      </c>
      <c r="CQ144" s="293">
        <v>2867</v>
      </c>
      <c r="CR144" s="293">
        <v>1387</v>
      </c>
      <c r="CS144" s="293">
        <v>1556</v>
      </c>
      <c r="CT144" s="293">
        <v>1895</v>
      </c>
      <c r="CU144" s="293">
        <v>2399</v>
      </c>
      <c r="CV144" s="293">
        <v>2867</v>
      </c>
      <c r="CW144" s="293">
        <v>3296</v>
      </c>
      <c r="CX144" s="293">
        <v>3727</v>
      </c>
      <c r="CY144" s="187" t="s">
        <v>459</v>
      </c>
      <c r="CZ144" s="295">
        <v>79519</v>
      </c>
      <c r="DA144" s="294">
        <v>870</v>
      </c>
      <c r="DB144" s="294">
        <v>890</v>
      </c>
      <c r="DC144" s="294">
        <v>1130</v>
      </c>
      <c r="DD144" s="294">
        <v>1510</v>
      </c>
      <c r="DE144" s="294">
        <v>1810</v>
      </c>
      <c r="DF144" s="294">
        <v>2081</v>
      </c>
      <c r="DG144" s="187">
        <v>2353</v>
      </c>
      <c r="DH144" s="294">
        <v>1131</v>
      </c>
      <c r="DI144" s="294">
        <v>1157</v>
      </c>
      <c r="DJ144" s="294">
        <v>1469</v>
      </c>
      <c r="DK144" s="294">
        <v>1963</v>
      </c>
      <c r="DL144" s="294">
        <v>2353</v>
      </c>
      <c r="DM144" s="294">
        <v>2705</v>
      </c>
      <c r="DN144" s="187">
        <v>3058</v>
      </c>
    </row>
    <row r="145" spans="30:118" x14ac:dyDescent="0.2">
      <c r="AD145" s="129" t="s">
        <v>59</v>
      </c>
      <c r="CJ145" s="10" t="s">
        <v>17</v>
      </c>
      <c r="CK145" s="293">
        <v>1519</v>
      </c>
      <c r="CL145" s="293">
        <v>1635</v>
      </c>
      <c r="CM145" s="293">
        <v>1924</v>
      </c>
      <c r="CN145" s="293">
        <v>2470</v>
      </c>
      <c r="CO145" s="293">
        <v>2840</v>
      </c>
      <c r="CP145" s="293">
        <v>3266</v>
      </c>
      <c r="CQ145" s="293">
        <v>3692</v>
      </c>
      <c r="CR145" s="293">
        <v>1974</v>
      </c>
      <c r="CS145" s="293">
        <v>2125</v>
      </c>
      <c r="CT145" s="293">
        <v>2501</v>
      </c>
      <c r="CU145" s="293">
        <v>3211</v>
      </c>
      <c r="CV145" s="293">
        <v>3692</v>
      </c>
      <c r="CW145" s="293">
        <v>4245</v>
      </c>
      <c r="CX145" s="293">
        <v>4799</v>
      </c>
      <c r="CY145" s="187" t="s">
        <v>459</v>
      </c>
      <c r="CZ145" s="295">
        <v>79520</v>
      </c>
      <c r="DA145" s="294">
        <v>700</v>
      </c>
      <c r="DB145" s="294">
        <v>710</v>
      </c>
      <c r="DC145" s="294">
        <v>910</v>
      </c>
      <c r="DD145" s="294">
        <v>1230</v>
      </c>
      <c r="DE145" s="294">
        <v>1490</v>
      </c>
      <c r="DF145" s="294">
        <v>1713</v>
      </c>
      <c r="DG145" s="187">
        <v>1937</v>
      </c>
      <c r="DH145" s="294">
        <v>910</v>
      </c>
      <c r="DI145" s="294">
        <v>923</v>
      </c>
      <c r="DJ145" s="294">
        <v>1183</v>
      </c>
      <c r="DK145" s="294">
        <v>1599</v>
      </c>
      <c r="DL145" s="294">
        <v>1937</v>
      </c>
      <c r="DM145" s="294">
        <v>2226</v>
      </c>
      <c r="DN145" s="187">
        <v>2518</v>
      </c>
    </row>
    <row r="146" spans="30:118" x14ac:dyDescent="0.2">
      <c r="AD146" s="126" t="s">
        <v>60</v>
      </c>
      <c r="CJ146" s="10" t="s">
        <v>18</v>
      </c>
      <c r="CK146" s="293">
        <v>696</v>
      </c>
      <c r="CL146" s="293">
        <v>701</v>
      </c>
      <c r="CM146" s="293">
        <v>905</v>
      </c>
      <c r="CN146" s="293">
        <v>1275</v>
      </c>
      <c r="CO146" s="293">
        <v>1345</v>
      </c>
      <c r="CP146" s="293">
        <v>1546</v>
      </c>
      <c r="CQ146" s="293">
        <v>1748</v>
      </c>
      <c r="CR146" s="293">
        <v>904</v>
      </c>
      <c r="CS146" s="293">
        <v>911</v>
      </c>
      <c r="CT146" s="293">
        <v>1176</v>
      </c>
      <c r="CU146" s="293">
        <v>1657</v>
      </c>
      <c r="CV146" s="293">
        <v>1748</v>
      </c>
      <c r="CW146" s="293">
        <v>2009</v>
      </c>
      <c r="CX146" s="293">
        <v>2272</v>
      </c>
      <c r="CY146" s="187" t="s">
        <v>459</v>
      </c>
      <c r="CZ146" s="295">
        <v>79521</v>
      </c>
      <c r="DA146" s="294">
        <v>730</v>
      </c>
      <c r="DB146" s="294">
        <v>750</v>
      </c>
      <c r="DC146" s="294">
        <v>950</v>
      </c>
      <c r="DD146" s="294">
        <v>1270</v>
      </c>
      <c r="DE146" s="294">
        <v>1520</v>
      </c>
      <c r="DF146" s="294">
        <v>1748</v>
      </c>
      <c r="DG146" s="187">
        <v>1976</v>
      </c>
      <c r="DH146" s="294">
        <v>949</v>
      </c>
      <c r="DI146" s="294">
        <v>975</v>
      </c>
      <c r="DJ146" s="294">
        <v>1235</v>
      </c>
      <c r="DK146" s="294">
        <v>1651</v>
      </c>
      <c r="DL146" s="294">
        <v>1976</v>
      </c>
      <c r="DM146" s="294">
        <v>2272</v>
      </c>
      <c r="DN146" s="187">
        <v>2568</v>
      </c>
    </row>
    <row r="147" spans="30:118" x14ac:dyDescent="0.2">
      <c r="AD147" s="129" t="s">
        <v>61</v>
      </c>
      <c r="CJ147" s="10" t="s">
        <v>19</v>
      </c>
      <c r="CK147" s="293">
        <v>884</v>
      </c>
      <c r="CL147" s="293">
        <v>890</v>
      </c>
      <c r="CM147" s="293">
        <v>1169</v>
      </c>
      <c r="CN147" s="293">
        <v>1538</v>
      </c>
      <c r="CO147" s="293">
        <v>1665</v>
      </c>
      <c r="CP147" s="293">
        <v>1914</v>
      </c>
      <c r="CQ147" s="293">
        <v>2164</v>
      </c>
      <c r="CR147" s="293">
        <v>1149</v>
      </c>
      <c r="CS147" s="293">
        <v>1157</v>
      </c>
      <c r="CT147" s="293">
        <v>1519</v>
      </c>
      <c r="CU147" s="293">
        <v>1999</v>
      </c>
      <c r="CV147" s="293">
        <v>2164</v>
      </c>
      <c r="CW147" s="293">
        <v>2488</v>
      </c>
      <c r="CX147" s="293">
        <v>2813</v>
      </c>
      <c r="CY147" s="187" t="s">
        <v>459</v>
      </c>
      <c r="CZ147" s="295">
        <v>79525</v>
      </c>
      <c r="DA147" s="294">
        <v>820</v>
      </c>
      <c r="DB147" s="294">
        <v>840</v>
      </c>
      <c r="DC147" s="294">
        <v>1070</v>
      </c>
      <c r="DD147" s="294">
        <v>1430</v>
      </c>
      <c r="DE147" s="294">
        <v>1710</v>
      </c>
      <c r="DF147" s="294">
        <v>1966</v>
      </c>
      <c r="DG147" s="187">
        <v>2223</v>
      </c>
      <c r="DH147" s="294">
        <v>1066</v>
      </c>
      <c r="DI147" s="294">
        <v>1092</v>
      </c>
      <c r="DJ147" s="294">
        <v>1391</v>
      </c>
      <c r="DK147" s="294">
        <v>1859</v>
      </c>
      <c r="DL147" s="294">
        <v>2223</v>
      </c>
      <c r="DM147" s="294">
        <v>2555</v>
      </c>
      <c r="DN147" s="187">
        <v>2889</v>
      </c>
    </row>
    <row r="148" spans="30:118" x14ac:dyDescent="0.2">
      <c r="AD148" s="126" t="s">
        <v>62</v>
      </c>
      <c r="CJ148" s="10" t="s">
        <v>20</v>
      </c>
      <c r="CK148" s="293">
        <v>895</v>
      </c>
      <c r="CL148" s="293">
        <v>900</v>
      </c>
      <c r="CM148" s="293">
        <v>1135</v>
      </c>
      <c r="CN148" s="293">
        <v>1599</v>
      </c>
      <c r="CO148" s="293">
        <v>1926</v>
      </c>
      <c r="CP148" s="293">
        <v>2214</v>
      </c>
      <c r="CQ148" s="293">
        <v>2503</v>
      </c>
      <c r="CR148" s="293">
        <v>1163</v>
      </c>
      <c r="CS148" s="293">
        <v>1170</v>
      </c>
      <c r="CT148" s="293">
        <v>1475</v>
      </c>
      <c r="CU148" s="293">
        <v>2078</v>
      </c>
      <c r="CV148" s="293">
        <v>2503</v>
      </c>
      <c r="CW148" s="293">
        <v>2878</v>
      </c>
      <c r="CX148" s="293">
        <v>3253</v>
      </c>
      <c r="CY148" s="187" t="s">
        <v>459</v>
      </c>
      <c r="CZ148" s="295">
        <v>79530</v>
      </c>
      <c r="DA148" s="294">
        <v>700</v>
      </c>
      <c r="DB148" s="294">
        <v>720</v>
      </c>
      <c r="DC148" s="294">
        <v>920</v>
      </c>
      <c r="DD148" s="294">
        <v>1250</v>
      </c>
      <c r="DE148" s="294">
        <v>1510</v>
      </c>
      <c r="DF148" s="294">
        <v>1736</v>
      </c>
      <c r="DG148" s="187">
        <v>1963</v>
      </c>
      <c r="DH148" s="294">
        <v>910</v>
      </c>
      <c r="DI148" s="294">
        <v>936</v>
      </c>
      <c r="DJ148" s="294">
        <v>1196</v>
      </c>
      <c r="DK148" s="294">
        <v>1625</v>
      </c>
      <c r="DL148" s="294">
        <v>1963</v>
      </c>
      <c r="DM148" s="294">
        <v>2256</v>
      </c>
      <c r="DN148" s="187">
        <v>2551</v>
      </c>
    </row>
    <row r="149" spans="30:118" x14ac:dyDescent="0.2">
      <c r="AD149" s="129" t="s">
        <v>63</v>
      </c>
      <c r="CJ149" s="10" t="s">
        <v>21</v>
      </c>
      <c r="CK149" s="293">
        <v>1067</v>
      </c>
      <c r="CL149" s="293">
        <v>1197</v>
      </c>
      <c r="CM149" s="293">
        <v>1458</v>
      </c>
      <c r="CN149" s="293">
        <v>1846</v>
      </c>
      <c r="CO149" s="293">
        <v>2206</v>
      </c>
      <c r="CP149" s="293">
        <v>2536</v>
      </c>
      <c r="CQ149" s="293">
        <v>2867</v>
      </c>
      <c r="CR149" s="293">
        <v>1387</v>
      </c>
      <c r="CS149" s="293">
        <v>1556</v>
      </c>
      <c r="CT149" s="293">
        <v>1895</v>
      </c>
      <c r="CU149" s="293">
        <v>2399</v>
      </c>
      <c r="CV149" s="293">
        <v>2867</v>
      </c>
      <c r="CW149" s="293">
        <v>3296</v>
      </c>
      <c r="CX149" s="293">
        <v>3727</v>
      </c>
      <c r="CY149" s="187" t="s">
        <v>459</v>
      </c>
      <c r="CZ149" s="295">
        <v>79533</v>
      </c>
      <c r="DA149" s="294">
        <v>730</v>
      </c>
      <c r="DB149" s="294">
        <v>750</v>
      </c>
      <c r="DC149" s="294">
        <v>950</v>
      </c>
      <c r="DD149" s="294">
        <v>1270</v>
      </c>
      <c r="DE149" s="294">
        <v>1520</v>
      </c>
      <c r="DF149" s="294">
        <v>1748</v>
      </c>
      <c r="DG149" s="187">
        <v>1976</v>
      </c>
      <c r="DH149" s="294">
        <v>949</v>
      </c>
      <c r="DI149" s="294">
        <v>975</v>
      </c>
      <c r="DJ149" s="294">
        <v>1235</v>
      </c>
      <c r="DK149" s="294">
        <v>1651</v>
      </c>
      <c r="DL149" s="294">
        <v>1976</v>
      </c>
      <c r="DM149" s="294">
        <v>2272</v>
      </c>
      <c r="DN149" s="187">
        <v>2568</v>
      </c>
    </row>
    <row r="150" spans="30:118" x14ac:dyDescent="0.2">
      <c r="AD150" s="126" t="s">
        <v>64</v>
      </c>
      <c r="CJ150" s="10" t="s">
        <v>22</v>
      </c>
      <c r="CK150" s="293">
        <v>951</v>
      </c>
      <c r="CL150" s="293">
        <v>954</v>
      </c>
      <c r="CM150" s="293">
        <v>1221</v>
      </c>
      <c r="CN150" s="293">
        <v>1476</v>
      </c>
      <c r="CO150" s="293">
        <v>1649</v>
      </c>
      <c r="CP150" s="293">
        <v>1896</v>
      </c>
      <c r="CQ150" s="293">
        <v>2143</v>
      </c>
      <c r="CR150" s="293">
        <v>1236</v>
      </c>
      <c r="CS150" s="293">
        <v>1240</v>
      </c>
      <c r="CT150" s="293">
        <v>1587</v>
      </c>
      <c r="CU150" s="293">
        <v>1918</v>
      </c>
      <c r="CV150" s="293">
        <v>2143</v>
      </c>
      <c r="CW150" s="293">
        <v>2464</v>
      </c>
      <c r="CX150" s="293">
        <v>2785</v>
      </c>
      <c r="CY150" s="187" t="s">
        <v>459</v>
      </c>
      <c r="CZ150" s="295">
        <v>79536</v>
      </c>
      <c r="DA150" s="294">
        <v>930</v>
      </c>
      <c r="DB150" s="294">
        <v>950</v>
      </c>
      <c r="DC150" s="294">
        <v>1210</v>
      </c>
      <c r="DD150" s="294">
        <v>1610</v>
      </c>
      <c r="DE150" s="294">
        <v>1940</v>
      </c>
      <c r="DF150" s="294">
        <v>2231</v>
      </c>
      <c r="DG150" s="187">
        <v>2522</v>
      </c>
      <c r="DH150" s="294">
        <v>1209</v>
      </c>
      <c r="DI150" s="294">
        <v>1235</v>
      </c>
      <c r="DJ150" s="294">
        <v>1573</v>
      </c>
      <c r="DK150" s="294">
        <v>2093</v>
      </c>
      <c r="DL150" s="294">
        <v>2522</v>
      </c>
      <c r="DM150" s="294">
        <v>2900</v>
      </c>
      <c r="DN150" s="187">
        <v>3278</v>
      </c>
    </row>
    <row r="151" spans="30:118" x14ac:dyDescent="0.2">
      <c r="AD151" s="129" t="s">
        <v>65</v>
      </c>
      <c r="CJ151" s="10" t="s">
        <v>23</v>
      </c>
      <c r="CK151" s="293">
        <v>791</v>
      </c>
      <c r="CL151" s="293">
        <v>818</v>
      </c>
      <c r="CM151" s="293">
        <v>1016</v>
      </c>
      <c r="CN151" s="293">
        <v>1332</v>
      </c>
      <c r="CO151" s="293">
        <v>1510</v>
      </c>
      <c r="CP151" s="293">
        <v>1736</v>
      </c>
      <c r="CQ151" s="293">
        <v>1963</v>
      </c>
      <c r="CR151" s="293">
        <v>1028</v>
      </c>
      <c r="CS151" s="293">
        <v>1063</v>
      </c>
      <c r="CT151" s="293">
        <v>1320</v>
      </c>
      <c r="CU151" s="293">
        <v>1731</v>
      </c>
      <c r="CV151" s="293">
        <v>1963</v>
      </c>
      <c r="CW151" s="293">
        <v>2256</v>
      </c>
      <c r="CX151" s="293">
        <v>2551</v>
      </c>
      <c r="CY151" s="187" t="s">
        <v>459</v>
      </c>
      <c r="CZ151" s="295">
        <v>79541</v>
      </c>
      <c r="DA151" s="294">
        <v>820</v>
      </c>
      <c r="DB151" s="294">
        <v>840</v>
      </c>
      <c r="DC151" s="294">
        <v>1070</v>
      </c>
      <c r="DD151" s="294">
        <v>1420</v>
      </c>
      <c r="DE151" s="294">
        <v>1700</v>
      </c>
      <c r="DF151" s="294">
        <v>1955</v>
      </c>
      <c r="DG151" s="187">
        <v>2210</v>
      </c>
      <c r="DH151" s="294">
        <v>1066</v>
      </c>
      <c r="DI151" s="294">
        <v>1092</v>
      </c>
      <c r="DJ151" s="294">
        <v>1391</v>
      </c>
      <c r="DK151" s="294">
        <v>1846</v>
      </c>
      <c r="DL151" s="294">
        <v>2210</v>
      </c>
      <c r="DM151" s="294">
        <v>2541</v>
      </c>
      <c r="DN151" s="187">
        <v>2873</v>
      </c>
    </row>
    <row r="152" spans="30:118" x14ac:dyDescent="0.2">
      <c r="AD152" s="126" t="s">
        <v>66</v>
      </c>
      <c r="CJ152" s="10" t="s">
        <v>24</v>
      </c>
      <c r="CK152" s="293">
        <v>684</v>
      </c>
      <c r="CL152" s="293">
        <v>689</v>
      </c>
      <c r="CM152" s="293">
        <v>905</v>
      </c>
      <c r="CN152" s="293">
        <v>1275</v>
      </c>
      <c r="CO152" s="293">
        <v>1358</v>
      </c>
      <c r="CP152" s="293">
        <v>1561</v>
      </c>
      <c r="CQ152" s="293">
        <v>1765</v>
      </c>
      <c r="CR152" s="293">
        <v>889</v>
      </c>
      <c r="CS152" s="293">
        <v>895</v>
      </c>
      <c r="CT152" s="293">
        <v>1176</v>
      </c>
      <c r="CU152" s="293">
        <v>1657</v>
      </c>
      <c r="CV152" s="293">
        <v>1765</v>
      </c>
      <c r="CW152" s="293">
        <v>2029</v>
      </c>
      <c r="CX152" s="293">
        <v>2294</v>
      </c>
      <c r="CY152" s="187" t="s">
        <v>459</v>
      </c>
      <c r="CZ152" s="295">
        <v>79553</v>
      </c>
      <c r="DA152" s="294">
        <v>700</v>
      </c>
      <c r="DB152" s="294">
        <v>710</v>
      </c>
      <c r="DC152" s="294">
        <v>910</v>
      </c>
      <c r="DD152" s="294">
        <v>1230</v>
      </c>
      <c r="DE152" s="294">
        <v>1490</v>
      </c>
      <c r="DF152" s="294">
        <v>1713</v>
      </c>
      <c r="DG152" s="187">
        <v>1937</v>
      </c>
      <c r="DH152" s="294">
        <v>910</v>
      </c>
      <c r="DI152" s="294">
        <v>923</v>
      </c>
      <c r="DJ152" s="294">
        <v>1183</v>
      </c>
      <c r="DK152" s="294">
        <v>1599</v>
      </c>
      <c r="DL152" s="294">
        <v>1937</v>
      </c>
      <c r="DM152" s="294">
        <v>2226</v>
      </c>
      <c r="DN152" s="187">
        <v>2518</v>
      </c>
    </row>
    <row r="153" spans="30:118" x14ac:dyDescent="0.2">
      <c r="AD153" s="129" t="s">
        <v>67</v>
      </c>
      <c r="CJ153" s="10" t="s">
        <v>25</v>
      </c>
      <c r="CK153" s="293">
        <v>779</v>
      </c>
      <c r="CL153" s="293">
        <v>784</v>
      </c>
      <c r="CM153" s="293">
        <v>982</v>
      </c>
      <c r="CN153" s="293">
        <v>1221</v>
      </c>
      <c r="CO153" s="293">
        <v>1601</v>
      </c>
      <c r="CP153" s="293">
        <v>1841</v>
      </c>
      <c r="CQ153" s="293">
        <v>2081</v>
      </c>
      <c r="CR153" s="293">
        <v>1012</v>
      </c>
      <c r="CS153" s="293">
        <v>1019</v>
      </c>
      <c r="CT153" s="293">
        <v>1276</v>
      </c>
      <c r="CU153" s="293">
        <v>1587</v>
      </c>
      <c r="CV153" s="293">
        <v>2081</v>
      </c>
      <c r="CW153" s="293">
        <v>2393</v>
      </c>
      <c r="CX153" s="293">
        <v>2705</v>
      </c>
      <c r="CY153" s="187" t="s">
        <v>459</v>
      </c>
      <c r="CZ153" s="295">
        <v>79560</v>
      </c>
      <c r="DA153" s="294">
        <v>780</v>
      </c>
      <c r="DB153" s="294">
        <v>790</v>
      </c>
      <c r="DC153" s="294">
        <v>1010</v>
      </c>
      <c r="DD153" s="294">
        <v>1350</v>
      </c>
      <c r="DE153" s="294">
        <v>1620</v>
      </c>
      <c r="DF153" s="294">
        <v>1863</v>
      </c>
      <c r="DG153" s="187">
        <v>2106</v>
      </c>
      <c r="DH153" s="294">
        <v>1014</v>
      </c>
      <c r="DI153" s="294">
        <v>1027</v>
      </c>
      <c r="DJ153" s="294">
        <v>1313</v>
      </c>
      <c r="DK153" s="294">
        <v>1755</v>
      </c>
      <c r="DL153" s="294">
        <v>2106</v>
      </c>
      <c r="DM153" s="294">
        <v>2421</v>
      </c>
      <c r="DN153" s="187">
        <v>2737</v>
      </c>
    </row>
    <row r="154" spans="30:118" x14ac:dyDescent="0.2">
      <c r="AD154" s="126" t="s">
        <v>68</v>
      </c>
      <c r="CJ154" s="10" t="s">
        <v>26</v>
      </c>
      <c r="CK154" s="293">
        <v>960</v>
      </c>
      <c r="CL154" s="293">
        <v>1194</v>
      </c>
      <c r="CM154" s="293">
        <v>1340</v>
      </c>
      <c r="CN154" s="293">
        <v>1744</v>
      </c>
      <c r="CO154" s="293">
        <v>2274</v>
      </c>
      <c r="CP154" s="293">
        <v>2615</v>
      </c>
      <c r="CQ154" s="293">
        <v>2956</v>
      </c>
      <c r="CR154" s="293">
        <v>1248</v>
      </c>
      <c r="CS154" s="293">
        <v>1552</v>
      </c>
      <c r="CT154" s="293">
        <v>1742</v>
      </c>
      <c r="CU154" s="293">
        <v>2267</v>
      </c>
      <c r="CV154" s="293">
        <v>2956</v>
      </c>
      <c r="CW154" s="293">
        <v>3399</v>
      </c>
      <c r="CX154" s="293">
        <v>3842</v>
      </c>
      <c r="CY154" s="187" t="s">
        <v>459</v>
      </c>
      <c r="CZ154" s="295">
        <v>79561</v>
      </c>
      <c r="DA154" s="294">
        <v>710</v>
      </c>
      <c r="DB154" s="294">
        <v>720</v>
      </c>
      <c r="DC154" s="294">
        <v>920</v>
      </c>
      <c r="DD154" s="294">
        <v>1230</v>
      </c>
      <c r="DE154" s="294">
        <v>1490</v>
      </c>
      <c r="DF154" s="294">
        <v>1713</v>
      </c>
      <c r="DG154" s="187">
        <v>1937</v>
      </c>
      <c r="DH154" s="294">
        <v>923</v>
      </c>
      <c r="DI154" s="294">
        <v>936</v>
      </c>
      <c r="DJ154" s="294">
        <v>1196</v>
      </c>
      <c r="DK154" s="294">
        <v>1599</v>
      </c>
      <c r="DL154" s="294">
        <v>1937</v>
      </c>
      <c r="DM154" s="294">
        <v>2226</v>
      </c>
      <c r="DN154" s="187">
        <v>2518</v>
      </c>
    </row>
    <row r="155" spans="30:118" x14ac:dyDescent="0.2">
      <c r="AD155" s="129" t="s">
        <v>69</v>
      </c>
      <c r="CJ155" s="10" t="s">
        <v>27</v>
      </c>
      <c r="CK155" s="293">
        <v>958</v>
      </c>
      <c r="CL155" s="293">
        <v>1015</v>
      </c>
      <c r="CM155" s="293">
        <v>1140</v>
      </c>
      <c r="CN155" s="293">
        <v>1606</v>
      </c>
      <c r="CO155" s="293">
        <v>1710</v>
      </c>
      <c r="CP155" s="293">
        <v>1966</v>
      </c>
      <c r="CQ155" s="293">
        <v>2223</v>
      </c>
      <c r="CR155" s="293">
        <v>1245</v>
      </c>
      <c r="CS155" s="293">
        <v>1319</v>
      </c>
      <c r="CT155" s="293">
        <v>1482</v>
      </c>
      <c r="CU155" s="293">
        <v>2087</v>
      </c>
      <c r="CV155" s="293">
        <v>2223</v>
      </c>
      <c r="CW155" s="293">
        <v>2555</v>
      </c>
      <c r="CX155" s="293">
        <v>2889</v>
      </c>
      <c r="CY155" s="187" t="s">
        <v>459</v>
      </c>
      <c r="CZ155" s="295">
        <v>79562</v>
      </c>
      <c r="DA155" s="294">
        <v>980</v>
      </c>
      <c r="DB155" s="294">
        <v>1000</v>
      </c>
      <c r="DC155" s="294">
        <v>1270</v>
      </c>
      <c r="DD155" s="294">
        <v>1690</v>
      </c>
      <c r="DE155" s="294">
        <v>2030</v>
      </c>
      <c r="DF155" s="294">
        <v>2334</v>
      </c>
      <c r="DG155" s="187">
        <v>2639</v>
      </c>
      <c r="DH155" s="294">
        <v>1274</v>
      </c>
      <c r="DI155" s="294">
        <v>1300</v>
      </c>
      <c r="DJ155" s="294">
        <v>1651</v>
      </c>
      <c r="DK155" s="294">
        <v>2197</v>
      </c>
      <c r="DL155" s="294">
        <v>2639</v>
      </c>
      <c r="DM155" s="294">
        <v>3034</v>
      </c>
      <c r="DN155" s="187">
        <v>3430</v>
      </c>
    </row>
    <row r="156" spans="30:118" x14ac:dyDescent="0.2">
      <c r="AD156" s="126" t="s">
        <v>70</v>
      </c>
      <c r="CJ156" s="10" t="s">
        <v>28</v>
      </c>
      <c r="CK156" s="293">
        <v>833</v>
      </c>
      <c r="CL156" s="293">
        <v>869</v>
      </c>
      <c r="CM156" s="293">
        <v>1070</v>
      </c>
      <c r="CN156" s="293">
        <v>1294</v>
      </c>
      <c r="CO156" s="293">
        <v>1693</v>
      </c>
      <c r="CP156" s="293">
        <v>1946</v>
      </c>
      <c r="CQ156" s="293">
        <v>2200</v>
      </c>
      <c r="CR156" s="293">
        <v>1082</v>
      </c>
      <c r="CS156" s="293">
        <v>1129</v>
      </c>
      <c r="CT156" s="293">
        <v>1391</v>
      </c>
      <c r="CU156" s="293">
        <v>1682</v>
      </c>
      <c r="CV156" s="293">
        <v>2200</v>
      </c>
      <c r="CW156" s="293">
        <v>2529</v>
      </c>
      <c r="CX156" s="293">
        <v>2860</v>
      </c>
      <c r="CY156" s="187" t="s">
        <v>459</v>
      </c>
      <c r="CZ156" s="295">
        <v>79563</v>
      </c>
      <c r="DA156" s="294">
        <v>790</v>
      </c>
      <c r="DB156" s="294">
        <v>810</v>
      </c>
      <c r="DC156" s="294">
        <v>1030</v>
      </c>
      <c r="DD156" s="294">
        <v>1370</v>
      </c>
      <c r="DE156" s="294">
        <v>1650</v>
      </c>
      <c r="DF156" s="294">
        <v>1897</v>
      </c>
      <c r="DG156" s="187">
        <v>2145</v>
      </c>
      <c r="DH156" s="294">
        <v>1027</v>
      </c>
      <c r="DI156" s="294">
        <v>1053</v>
      </c>
      <c r="DJ156" s="294">
        <v>1339</v>
      </c>
      <c r="DK156" s="294">
        <v>1781</v>
      </c>
      <c r="DL156" s="294">
        <v>2145</v>
      </c>
      <c r="DM156" s="294">
        <v>2466</v>
      </c>
      <c r="DN156" s="187">
        <v>2788</v>
      </c>
    </row>
    <row r="157" spans="30:118" x14ac:dyDescent="0.2">
      <c r="AD157" s="129" t="s">
        <v>71</v>
      </c>
      <c r="CJ157" s="10" t="s">
        <v>29</v>
      </c>
      <c r="CK157" s="293">
        <v>705</v>
      </c>
      <c r="CL157" s="293">
        <v>729</v>
      </c>
      <c r="CM157" s="293">
        <v>905</v>
      </c>
      <c r="CN157" s="293">
        <v>1275</v>
      </c>
      <c r="CO157" s="293">
        <v>1345</v>
      </c>
      <c r="CP157" s="293">
        <v>1546</v>
      </c>
      <c r="CQ157" s="293">
        <v>1748</v>
      </c>
      <c r="CR157" s="293">
        <v>916</v>
      </c>
      <c r="CS157" s="293">
        <v>947</v>
      </c>
      <c r="CT157" s="293">
        <v>1176</v>
      </c>
      <c r="CU157" s="293">
        <v>1657</v>
      </c>
      <c r="CV157" s="293">
        <v>1748</v>
      </c>
      <c r="CW157" s="293">
        <v>2009</v>
      </c>
      <c r="CX157" s="293">
        <v>2272</v>
      </c>
      <c r="CY157" s="187" t="s">
        <v>459</v>
      </c>
      <c r="CZ157" s="295">
        <v>79566</v>
      </c>
      <c r="DA157" s="294">
        <v>870</v>
      </c>
      <c r="DB157" s="294">
        <v>890</v>
      </c>
      <c r="DC157" s="294">
        <v>1130</v>
      </c>
      <c r="DD157" s="294">
        <v>1510</v>
      </c>
      <c r="DE157" s="294">
        <v>1810</v>
      </c>
      <c r="DF157" s="294">
        <v>2081</v>
      </c>
      <c r="DG157" s="187">
        <v>2353</v>
      </c>
      <c r="DH157" s="294">
        <v>1131</v>
      </c>
      <c r="DI157" s="294">
        <v>1157</v>
      </c>
      <c r="DJ157" s="294">
        <v>1469</v>
      </c>
      <c r="DK157" s="294">
        <v>1963</v>
      </c>
      <c r="DL157" s="294">
        <v>2353</v>
      </c>
      <c r="DM157" s="294">
        <v>2705</v>
      </c>
      <c r="DN157" s="187">
        <v>3058</v>
      </c>
    </row>
    <row r="158" spans="30:118" x14ac:dyDescent="0.2">
      <c r="AD158" s="126" t="s">
        <v>72</v>
      </c>
      <c r="CJ158" s="10" t="s">
        <v>30</v>
      </c>
      <c r="CK158" s="293">
        <v>705</v>
      </c>
      <c r="CL158" s="293">
        <v>729</v>
      </c>
      <c r="CM158" s="293">
        <v>905</v>
      </c>
      <c r="CN158" s="293">
        <v>1275</v>
      </c>
      <c r="CO158" s="293">
        <v>1345</v>
      </c>
      <c r="CP158" s="293">
        <v>1546</v>
      </c>
      <c r="CQ158" s="293">
        <v>1748</v>
      </c>
      <c r="CR158" s="293">
        <v>916</v>
      </c>
      <c r="CS158" s="293">
        <v>947</v>
      </c>
      <c r="CT158" s="293">
        <v>1176</v>
      </c>
      <c r="CU158" s="293">
        <v>1657</v>
      </c>
      <c r="CV158" s="293">
        <v>1748</v>
      </c>
      <c r="CW158" s="293">
        <v>2009</v>
      </c>
      <c r="CX158" s="293">
        <v>2272</v>
      </c>
      <c r="CY158" s="187" t="s">
        <v>459</v>
      </c>
      <c r="CZ158" s="295">
        <v>79567</v>
      </c>
      <c r="DA158" s="294">
        <v>700</v>
      </c>
      <c r="DB158" s="294">
        <v>710</v>
      </c>
      <c r="DC158" s="294">
        <v>910</v>
      </c>
      <c r="DD158" s="294">
        <v>1230</v>
      </c>
      <c r="DE158" s="294">
        <v>1490</v>
      </c>
      <c r="DF158" s="294">
        <v>1713</v>
      </c>
      <c r="DG158" s="187">
        <v>1937</v>
      </c>
      <c r="DH158" s="294">
        <v>910</v>
      </c>
      <c r="DI158" s="294">
        <v>923</v>
      </c>
      <c r="DJ158" s="294">
        <v>1183</v>
      </c>
      <c r="DK158" s="294">
        <v>1599</v>
      </c>
      <c r="DL158" s="294">
        <v>1937</v>
      </c>
      <c r="DM158" s="294">
        <v>2226</v>
      </c>
      <c r="DN158" s="187">
        <v>2518</v>
      </c>
    </row>
    <row r="159" spans="30:118" x14ac:dyDescent="0.2">
      <c r="AD159" s="129" t="s">
        <v>73</v>
      </c>
      <c r="CJ159" s="10" t="s">
        <v>31</v>
      </c>
      <c r="CK159" s="293">
        <v>731</v>
      </c>
      <c r="CL159" s="293">
        <v>820</v>
      </c>
      <c r="CM159" s="293">
        <v>1078</v>
      </c>
      <c r="CN159" s="293">
        <v>1367</v>
      </c>
      <c r="CO159" s="293">
        <v>1552</v>
      </c>
      <c r="CP159" s="293">
        <v>1784</v>
      </c>
      <c r="CQ159" s="293">
        <v>2017</v>
      </c>
      <c r="CR159" s="293">
        <v>950</v>
      </c>
      <c r="CS159" s="293">
        <v>1066</v>
      </c>
      <c r="CT159" s="293">
        <v>1401</v>
      </c>
      <c r="CU159" s="293">
        <v>1777</v>
      </c>
      <c r="CV159" s="293">
        <v>2017</v>
      </c>
      <c r="CW159" s="293">
        <v>2319</v>
      </c>
      <c r="CX159" s="293">
        <v>2622</v>
      </c>
      <c r="CY159" s="187" t="s">
        <v>459</v>
      </c>
      <c r="CZ159" s="295">
        <v>79601</v>
      </c>
      <c r="DA159" s="294">
        <v>750</v>
      </c>
      <c r="DB159" s="294">
        <v>760</v>
      </c>
      <c r="DC159" s="294">
        <v>970</v>
      </c>
      <c r="DD159" s="294">
        <v>1290</v>
      </c>
      <c r="DE159" s="294">
        <v>1550</v>
      </c>
      <c r="DF159" s="294">
        <v>1782</v>
      </c>
      <c r="DG159" s="187">
        <v>2015</v>
      </c>
      <c r="DH159" s="294">
        <v>975</v>
      </c>
      <c r="DI159" s="294">
        <v>988</v>
      </c>
      <c r="DJ159" s="294">
        <v>1261</v>
      </c>
      <c r="DK159" s="294">
        <v>1677</v>
      </c>
      <c r="DL159" s="294">
        <v>2015</v>
      </c>
      <c r="DM159" s="294">
        <v>2316</v>
      </c>
      <c r="DN159" s="187">
        <v>2619</v>
      </c>
    </row>
    <row r="160" spans="30:118" x14ac:dyDescent="0.2">
      <c r="AD160" s="126" t="s">
        <v>74</v>
      </c>
      <c r="CJ160" s="10" t="s">
        <v>32</v>
      </c>
      <c r="CK160" s="293">
        <v>958</v>
      </c>
      <c r="CL160" s="293">
        <v>1015</v>
      </c>
      <c r="CM160" s="293">
        <v>1140</v>
      </c>
      <c r="CN160" s="293">
        <v>1606</v>
      </c>
      <c r="CO160" s="293">
        <v>1710</v>
      </c>
      <c r="CP160" s="293">
        <v>1966</v>
      </c>
      <c r="CQ160" s="293">
        <v>2223</v>
      </c>
      <c r="CR160" s="293">
        <v>1245</v>
      </c>
      <c r="CS160" s="293">
        <v>1319</v>
      </c>
      <c r="CT160" s="293">
        <v>1482</v>
      </c>
      <c r="CU160" s="293">
        <v>2087</v>
      </c>
      <c r="CV160" s="293">
        <v>2223</v>
      </c>
      <c r="CW160" s="293">
        <v>2555</v>
      </c>
      <c r="CX160" s="293">
        <v>2889</v>
      </c>
      <c r="CY160" s="187" t="s">
        <v>459</v>
      </c>
      <c r="CZ160" s="295">
        <v>79602</v>
      </c>
      <c r="DA160" s="294">
        <v>870</v>
      </c>
      <c r="DB160" s="294">
        <v>890</v>
      </c>
      <c r="DC160" s="294">
        <v>1130</v>
      </c>
      <c r="DD160" s="294">
        <v>1510</v>
      </c>
      <c r="DE160" s="294">
        <v>1810</v>
      </c>
      <c r="DF160" s="294">
        <v>2081</v>
      </c>
      <c r="DG160" s="187">
        <v>2353</v>
      </c>
      <c r="DH160" s="294">
        <v>1131</v>
      </c>
      <c r="DI160" s="294">
        <v>1157</v>
      </c>
      <c r="DJ160" s="294">
        <v>1469</v>
      </c>
      <c r="DK160" s="294">
        <v>1963</v>
      </c>
      <c r="DL160" s="294">
        <v>2353</v>
      </c>
      <c r="DM160" s="294">
        <v>2705</v>
      </c>
      <c r="DN160" s="187">
        <v>3058</v>
      </c>
    </row>
    <row r="161" spans="30:118" x14ac:dyDescent="0.2">
      <c r="AD161" s="129" t="s">
        <v>75</v>
      </c>
      <c r="CJ161" s="10" t="s">
        <v>33</v>
      </c>
      <c r="CK161" s="293">
        <v>879</v>
      </c>
      <c r="CL161" s="293">
        <v>885</v>
      </c>
      <c r="CM161" s="293">
        <v>1138</v>
      </c>
      <c r="CN161" s="293">
        <v>1604</v>
      </c>
      <c r="CO161" s="293">
        <v>1637</v>
      </c>
      <c r="CP161" s="293">
        <v>1882</v>
      </c>
      <c r="CQ161" s="293">
        <v>2128</v>
      </c>
      <c r="CR161" s="293">
        <v>1142</v>
      </c>
      <c r="CS161" s="293">
        <v>1150</v>
      </c>
      <c r="CT161" s="293">
        <v>1479</v>
      </c>
      <c r="CU161" s="293">
        <v>2085</v>
      </c>
      <c r="CV161" s="293">
        <v>2128</v>
      </c>
      <c r="CW161" s="293">
        <v>2446</v>
      </c>
      <c r="CX161" s="293">
        <v>2766</v>
      </c>
      <c r="CY161" s="187" t="s">
        <v>459</v>
      </c>
      <c r="CZ161" s="295">
        <v>79603</v>
      </c>
      <c r="DA161" s="294">
        <v>820</v>
      </c>
      <c r="DB161" s="294">
        <v>830</v>
      </c>
      <c r="DC161" s="294">
        <v>1060</v>
      </c>
      <c r="DD161" s="294">
        <v>1410</v>
      </c>
      <c r="DE161" s="294">
        <v>1700</v>
      </c>
      <c r="DF161" s="294">
        <v>1955</v>
      </c>
      <c r="DG161" s="187">
        <v>2210</v>
      </c>
      <c r="DH161" s="294">
        <v>1066</v>
      </c>
      <c r="DI161" s="294">
        <v>1079</v>
      </c>
      <c r="DJ161" s="294">
        <v>1378</v>
      </c>
      <c r="DK161" s="294">
        <v>1833</v>
      </c>
      <c r="DL161" s="294">
        <v>2210</v>
      </c>
      <c r="DM161" s="294">
        <v>2541</v>
      </c>
      <c r="DN161" s="187">
        <v>2873</v>
      </c>
    </row>
    <row r="162" spans="30:118" x14ac:dyDescent="0.2">
      <c r="AD162" s="126" t="s">
        <v>76</v>
      </c>
      <c r="CJ162" s="10" t="s">
        <v>34</v>
      </c>
      <c r="CK162" s="293">
        <v>1519</v>
      </c>
      <c r="CL162" s="293">
        <v>1635</v>
      </c>
      <c r="CM162" s="293">
        <v>1924</v>
      </c>
      <c r="CN162" s="293">
        <v>2470</v>
      </c>
      <c r="CO162" s="293">
        <v>2840</v>
      </c>
      <c r="CP162" s="293">
        <v>3266</v>
      </c>
      <c r="CQ162" s="293">
        <v>3692</v>
      </c>
      <c r="CR162" s="293">
        <v>1974</v>
      </c>
      <c r="CS162" s="293">
        <v>2125</v>
      </c>
      <c r="CT162" s="293">
        <v>2501</v>
      </c>
      <c r="CU162" s="293">
        <v>3211</v>
      </c>
      <c r="CV162" s="293">
        <v>3692</v>
      </c>
      <c r="CW162" s="293">
        <v>4245</v>
      </c>
      <c r="CX162" s="293">
        <v>4799</v>
      </c>
      <c r="CY162" s="187" t="s">
        <v>459</v>
      </c>
      <c r="CZ162" s="295">
        <v>79604</v>
      </c>
      <c r="DA162" s="294">
        <v>870</v>
      </c>
      <c r="DB162" s="294">
        <v>890</v>
      </c>
      <c r="DC162" s="294">
        <v>1130</v>
      </c>
      <c r="DD162" s="294">
        <v>1510</v>
      </c>
      <c r="DE162" s="294">
        <v>1810</v>
      </c>
      <c r="DF162" s="294">
        <v>2081</v>
      </c>
      <c r="DG162" s="187">
        <v>2353</v>
      </c>
      <c r="DH162" s="294">
        <v>1131</v>
      </c>
      <c r="DI162" s="294">
        <v>1157</v>
      </c>
      <c r="DJ162" s="294">
        <v>1469</v>
      </c>
      <c r="DK162" s="294">
        <v>1963</v>
      </c>
      <c r="DL162" s="294">
        <v>2353</v>
      </c>
      <c r="DM162" s="294">
        <v>2705</v>
      </c>
      <c r="DN162" s="187">
        <v>3058</v>
      </c>
    </row>
    <row r="163" spans="30:118" x14ac:dyDescent="0.2">
      <c r="AD163" s="129" t="s">
        <v>77</v>
      </c>
      <c r="CJ163" s="10" t="s">
        <v>35</v>
      </c>
      <c r="CK163" s="293">
        <v>653</v>
      </c>
      <c r="CL163" s="293">
        <v>806</v>
      </c>
      <c r="CM163" s="293">
        <v>905</v>
      </c>
      <c r="CN163" s="293">
        <v>1275</v>
      </c>
      <c r="CO163" s="293">
        <v>1336</v>
      </c>
      <c r="CP163" s="293">
        <v>1536</v>
      </c>
      <c r="CQ163" s="293">
        <v>1736</v>
      </c>
      <c r="CR163" s="293">
        <v>848</v>
      </c>
      <c r="CS163" s="293">
        <v>1047</v>
      </c>
      <c r="CT163" s="293">
        <v>1176</v>
      </c>
      <c r="CU163" s="293">
        <v>1657</v>
      </c>
      <c r="CV163" s="293">
        <v>1736</v>
      </c>
      <c r="CW163" s="293">
        <v>1996</v>
      </c>
      <c r="CX163" s="293">
        <v>2256</v>
      </c>
      <c r="CY163" s="187" t="s">
        <v>459</v>
      </c>
      <c r="CZ163" s="295">
        <v>79605</v>
      </c>
      <c r="DA163" s="294">
        <v>910</v>
      </c>
      <c r="DB163" s="294">
        <v>930</v>
      </c>
      <c r="DC163" s="294">
        <v>1180</v>
      </c>
      <c r="DD163" s="294">
        <v>1570</v>
      </c>
      <c r="DE163" s="294">
        <v>1890</v>
      </c>
      <c r="DF163" s="294">
        <v>2173</v>
      </c>
      <c r="DG163" s="187">
        <v>2457</v>
      </c>
      <c r="DH163" s="294">
        <v>1183</v>
      </c>
      <c r="DI163" s="294">
        <v>1209</v>
      </c>
      <c r="DJ163" s="294">
        <v>1534</v>
      </c>
      <c r="DK163" s="294">
        <v>2041</v>
      </c>
      <c r="DL163" s="294">
        <v>2457</v>
      </c>
      <c r="DM163" s="294">
        <v>2824</v>
      </c>
      <c r="DN163" s="187">
        <v>3194</v>
      </c>
    </row>
    <row r="164" spans="30:118" x14ac:dyDescent="0.2">
      <c r="AD164" s="126" t="s">
        <v>78</v>
      </c>
      <c r="CJ164" s="10" t="s">
        <v>36</v>
      </c>
      <c r="CK164" s="293">
        <v>860</v>
      </c>
      <c r="CL164" s="293">
        <v>876</v>
      </c>
      <c r="CM164" s="293">
        <v>1117</v>
      </c>
      <c r="CN164" s="293">
        <v>1488</v>
      </c>
      <c r="CO164" s="293">
        <v>1789</v>
      </c>
      <c r="CP164" s="293">
        <v>2057</v>
      </c>
      <c r="CQ164" s="293">
        <v>2325</v>
      </c>
      <c r="CR164" s="293">
        <v>1118</v>
      </c>
      <c r="CS164" s="293">
        <v>1138</v>
      </c>
      <c r="CT164" s="293">
        <v>1452</v>
      </c>
      <c r="CU164" s="293">
        <v>1934</v>
      </c>
      <c r="CV164" s="293">
        <v>2325</v>
      </c>
      <c r="CW164" s="293">
        <v>2674</v>
      </c>
      <c r="CX164" s="293">
        <v>3022</v>
      </c>
      <c r="CY164" s="187" t="s">
        <v>459</v>
      </c>
      <c r="CZ164" s="295">
        <v>79606</v>
      </c>
      <c r="DA164" s="294">
        <v>920</v>
      </c>
      <c r="DB164" s="294">
        <v>940</v>
      </c>
      <c r="DC164" s="294">
        <v>1200</v>
      </c>
      <c r="DD164" s="294">
        <v>1600</v>
      </c>
      <c r="DE164" s="294">
        <v>1920</v>
      </c>
      <c r="DF164" s="294">
        <v>2208</v>
      </c>
      <c r="DG164" s="187">
        <v>2496</v>
      </c>
      <c r="DH164" s="294">
        <v>1196</v>
      </c>
      <c r="DI164" s="294">
        <v>1222</v>
      </c>
      <c r="DJ164" s="294">
        <v>1560</v>
      </c>
      <c r="DK164" s="294">
        <v>2080</v>
      </c>
      <c r="DL164" s="294">
        <v>2496</v>
      </c>
      <c r="DM164" s="294">
        <v>2870</v>
      </c>
      <c r="DN164" s="187">
        <v>3244</v>
      </c>
    </row>
    <row r="165" spans="30:118" x14ac:dyDescent="0.2">
      <c r="AD165" s="129" t="s">
        <v>79</v>
      </c>
      <c r="CJ165" s="10" t="s">
        <v>37</v>
      </c>
      <c r="CK165" s="293">
        <v>660</v>
      </c>
      <c r="CL165" s="293">
        <v>761</v>
      </c>
      <c r="CM165" s="293">
        <v>965</v>
      </c>
      <c r="CN165" s="293">
        <v>1270</v>
      </c>
      <c r="CO165" s="293">
        <v>1374</v>
      </c>
      <c r="CP165" s="293">
        <v>1580</v>
      </c>
      <c r="CQ165" s="293">
        <v>1786</v>
      </c>
      <c r="CR165" s="293">
        <v>858</v>
      </c>
      <c r="CS165" s="293">
        <v>989</v>
      </c>
      <c r="CT165" s="293">
        <v>1254</v>
      </c>
      <c r="CU165" s="293">
        <v>1651</v>
      </c>
      <c r="CV165" s="293">
        <v>1786</v>
      </c>
      <c r="CW165" s="293">
        <v>2054</v>
      </c>
      <c r="CX165" s="293">
        <v>2321</v>
      </c>
      <c r="CY165" s="187" t="s">
        <v>459</v>
      </c>
      <c r="CZ165" s="295">
        <v>79607</v>
      </c>
      <c r="DA165" s="294">
        <v>1130</v>
      </c>
      <c r="DB165" s="294">
        <v>1150</v>
      </c>
      <c r="DC165" s="294">
        <v>1470</v>
      </c>
      <c r="DD165" s="294">
        <v>1960</v>
      </c>
      <c r="DE165" s="294">
        <v>2350</v>
      </c>
      <c r="DF165" s="294">
        <v>2702</v>
      </c>
      <c r="DG165" s="187">
        <v>3055</v>
      </c>
      <c r="DH165" s="294">
        <v>1469</v>
      </c>
      <c r="DI165" s="294">
        <v>1495</v>
      </c>
      <c r="DJ165" s="294">
        <v>1911</v>
      </c>
      <c r="DK165" s="294">
        <v>2548</v>
      </c>
      <c r="DL165" s="294">
        <v>3055</v>
      </c>
      <c r="DM165" s="294">
        <v>3512</v>
      </c>
      <c r="DN165" s="187">
        <v>3971</v>
      </c>
    </row>
    <row r="166" spans="30:118" x14ac:dyDescent="0.2">
      <c r="AD166" s="126" t="s">
        <v>80</v>
      </c>
      <c r="CJ166" s="10" t="s">
        <v>38</v>
      </c>
      <c r="CK166" s="293">
        <v>694</v>
      </c>
      <c r="CL166" s="293">
        <v>698</v>
      </c>
      <c r="CM166" s="293">
        <v>905</v>
      </c>
      <c r="CN166" s="293">
        <v>1275</v>
      </c>
      <c r="CO166" s="293">
        <v>1376</v>
      </c>
      <c r="CP166" s="293">
        <v>1582</v>
      </c>
      <c r="CQ166" s="293">
        <v>1788</v>
      </c>
      <c r="CR166" s="293">
        <v>902</v>
      </c>
      <c r="CS166" s="293">
        <v>907</v>
      </c>
      <c r="CT166" s="293">
        <v>1176</v>
      </c>
      <c r="CU166" s="293">
        <v>1657</v>
      </c>
      <c r="CV166" s="293">
        <v>1788</v>
      </c>
      <c r="CW166" s="293">
        <v>2056</v>
      </c>
      <c r="CX166" s="293">
        <v>2324</v>
      </c>
      <c r="CY166" s="187" t="s">
        <v>459</v>
      </c>
      <c r="CZ166" s="295">
        <v>79608</v>
      </c>
      <c r="DA166" s="294">
        <v>870</v>
      </c>
      <c r="DB166" s="294">
        <v>890</v>
      </c>
      <c r="DC166" s="294">
        <v>1130</v>
      </c>
      <c r="DD166" s="294">
        <v>1510</v>
      </c>
      <c r="DE166" s="294">
        <v>1810</v>
      </c>
      <c r="DF166" s="294">
        <v>2081</v>
      </c>
      <c r="DG166" s="187">
        <v>2353</v>
      </c>
      <c r="DH166" s="294">
        <v>1131</v>
      </c>
      <c r="DI166" s="294">
        <v>1157</v>
      </c>
      <c r="DJ166" s="294">
        <v>1469</v>
      </c>
      <c r="DK166" s="294">
        <v>1963</v>
      </c>
      <c r="DL166" s="294">
        <v>2353</v>
      </c>
      <c r="DM166" s="294">
        <v>2705</v>
      </c>
      <c r="DN166" s="187">
        <v>3058</v>
      </c>
    </row>
    <row r="167" spans="30:118" x14ac:dyDescent="0.2">
      <c r="AD167" s="129" t="s">
        <v>81</v>
      </c>
      <c r="CJ167" s="10" t="s">
        <v>39</v>
      </c>
      <c r="CK167" s="293">
        <v>754</v>
      </c>
      <c r="CL167" s="293">
        <v>879</v>
      </c>
      <c r="CM167" s="293">
        <v>1082</v>
      </c>
      <c r="CN167" s="293">
        <v>1482</v>
      </c>
      <c r="CO167" s="293">
        <v>1728</v>
      </c>
      <c r="CP167" s="293">
        <v>1987</v>
      </c>
      <c r="CQ167" s="293">
        <v>2246</v>
      </c>
      <c r="CR167" s="293">
        <v>980</v>
      </c>
      <c r="CS167" s="293">
        <v>1142</v>
      </c>
      <c r="CT167" s="293">
        <v>1406</v>
      </c>
      <c r="CU167" s="293">
        <v>1926</v>
      </c>
      <c r="CV167" s="293">
        <v>2246</v>
      </c>
      <c r="CW167" s="293">
        <v>2583</v>
      </c>
      <c r="CX167" s="293">
        <v>2919</v>
      </c>
      <c r="CY167" s="187" t="s">
        <v>459</v>
      </c>
      <c r="CZ167" s="295">
        <v>79699</v>
      </c>
      <c r="DA167" s="294">
        <v>750</v>
      </c>
      <c r="DB167" s="294">
        <v>760</v>
      </c>
      <c r="DC167" s="294">
        <v>970</v>
      </c>
      <c r="DD167" s="294">
        <v>1290</v>
      </c>
      <c r="DE167" s="294">
        <v>1550</v>
      </c>
      <c r="DF167" s="294">
        <v>1782</v>
      </c>
      <c r="DG167" s="187">
        <v>2015</v>
      </c>
      <c r="DH167" s="294">
        <v>975</v>
      </c>
      <c r="DI167" s="294">
        <v>988</v>
      </c>
      <c r="DJ167" s="294">
        <v>1261</v>
      </c>
      <c r="DK167" s="294">
        <v>1677</v>
      </c>
      <c r="DL167" s="294">
        <v>2015</v>
      </c>
      <c r="DM167" s="294">
        <v>2316</v>
      </c>
      <c r="DN167" s="187">
        <v>2619</v>
      </c>
    </row>
    <row r="168" spans="30:118" x14ac:dyDescent="0.2">
      <c r="AD168" s="126" t="s">
        <v>82</v>
      </c>
      <c r="CJ168" s="10" t="s">
        <v>40</v>
      </c>
      <c r="CK168" s="293">
        <v>684</v>
      </c>
      <c r="CL168" s="293">
        <v>689</v>
      </c>
      <c r="CM168" s="293">
        <v>905</v>
      </c>
      <c r="CN168" s="293">
        <v>1199</v>
      </c>
      <c r="CO168" s="293">
        <v>1345</v>
      </c>
      <c r="CP168" s="293">
        <v>1546</v>
      </c>
      <c r="CQ168" s="293">
        <v>1748</v>
      </c>
      <c r="CR168" s="293">
        <v>889</v>
      </c>
      <c r="CS168" s="293">
        <v>895</v>
      </c>
      <c r="CT168" s="293">
        <v>1176</v>
      </c>
      <c r="CU168" s="293">
        <v>1558</v>
      </c>
      <c r="CV168" s="293">
        <v>1748</v>
      </c>
      <c r="CW168" s="293">
        <v>2009</v>
      </c>
      <c r="CX168" s="293">
        <v>2272</v>
      </c>
      <c r="CY168" s="187" t="s">
        <v>460</v>
      </c>
      <c r="CZ168" s="295">
        <v>79010</v>
      </c>
      <c r="DA168" s="294">
        <v>840</v>
      </c>
      <c r="DB168" s="294">
        <v>970</v>
      </c>
      <c r="DC168" s="294">
        <v>1200</v>
      </c>
      <c r="DD168" s="294">
        <v>1640</v>
      </c>
      <c r="DE168" s="294">
        <v>1910</v>
      </c>
      <c r="DF168" s="294">
        <v>2196</v>
      </c>
      <c r="DG168" s="187">
        <v>2483</v>
      </c>
      <c r="DH168" s="294">
        <v>1092</v>
      </c>
      <c r="DI168" s="294">
        <v>1261</v>
      </c>
      <c r="DJ168" s="294">
        <v>1560</v>
      </c>
      <c r="DK168" s="294">
        <v>2132</v>
      </c>
      <c r="DL168" s="294">
        <v>2483</v>
      </c>
      <c r="DM168" s="294">
        <v>2854</v>
      </c>
      <c r="DN168" s="187">
        <v>3227</v>
      </c>
    </row>
    <row r="169" spans="30:118" x14ac:dyDescent="0.2">
      <c r="AD169" s="129" t="s">
        <v>83</v>
      </c>
      <c r="CJ169" s="10" t="s">
        <v>41</v>
      </c>
      <c r="CK169" s="293">
        <v>705</v>
      </c>
      <c r="CL169" s="293">
        <v>806</v>
      </c>
      <c r="CM169" s="293">
        <v>905</v>
      </c>
      <c r="CN169" s="293">
        <v>1201</v>
      </c>
      <c r="CO169" s="293">
        <v>1345</v>
      </c>
      <c r="CP169" s="293">
        <v>1546</v>
      </c>
      <c r="CQ169" s="293">
        <v>1748</v>
      </c>
      <c r="CR169" s="293">
        <v>916</v>
      </c>
      <c r="CS169" s="293">
        <v>1047</v>
      </c>
      <c r="CT169" s="293">
        <v>1176</v>
      </c>
      <c r="CU169" s="293">
        <v>1561</v>
      </c>
      <c r="CV169" s="293">
        <v>1748</v>
      </c>
      <c r="CW169" s="293">
        <v>2009</v>
      </c>
      <c r="CX169" s="293">
        <v>2272</v>
      </c>
      <c r="CY169" s="187" t="s">
        <v>460</v>
      </c>
      <c r="CZ169" s="295">
        <v>79012</v>
      </c>
      <c r="DA169" s="294">
        <v>720</v>
      </c>
      <c r="DB169" s="294">
        <v>840</v>
      </c>
      <c r="DC169" s="294">
        <v>1030</v>
      </c>
      <c r="DD169" s="294">
        <v>1420</v>
      </c>
      <c r="DE169" s="294">
        <v>1650</v>
      </c>
      <c r="DF169" s="294">
        <v>1897</v>
      </c>
      <c r="DG169" s="187">
        <v>2145</v>
      </c>
      <c r="DH169" s="294">
        <v>936</v>
      </c>
      <c r="DI169" s="294">
        <v>1092</v>
      </c>
      <c r="DJ169" s="294">
        <v>1339</v>
      </c>
      <c r="DK169" s="294">
        <v>1846</v>
      </c>
      <c r="DL169" s="294">
        <v>2145</v>
      </c>
      <c r="DM169" s="294">
        <v>2466</v>
      </c>
      <c r="DN169" s="187">
        <v>2788</v>
      </c>
    </row>
    <row r="170" spans="30:118" x14ac:dyDescent="0.2">
      <c r="AD170" s="126" t="s">
        <v>84</v>
      </c>
      <c r="CJ170" s="10" t="s">
        <v>42</v>
      </c>
      <c r="CK170" s="293">
        <v>1073</v>
      </c>
      <c r="CL170" s="293">
        <v>1135</v>
      </c>
      <c r="CM170" s="293">
        <v>1357</v>
      </c>
      <c r="CN170" s="293">
        <v>1792</v>
      </c>
      <c r="CO170" s="293">
        <v>2303</v>
      </c>
      <c r="CP170" s="293">
        <v>2648</v>
      </c>
      <c r="CQ170" s="293">
        <v>2993</v>
      </c>
      <c r="CR170" s="293">
        <v>1394</v>
      </c>
      <c r="CS170" s="293">
        <v>1475</v>
      </c>
      <c r="CT170" s="293">
        <v>1764</v>
      </c>
      <c r="CU170" s="293">
        <v>2329</v>
      </c>
      <c r="CV170" s="293">
        <v>2993</v>
      </c>
      <c r="CW170" s="293">
        <v>3442</v>
      </c>
      <c r="CX170" s="293">
        <v>3890</v>
      </c>
      <c r="CY170" s="187" t="s">
        <v>460</v>
      </c>
      <c r="CZ170" s="295">
        <v>79015</v>
      </c>
      <c r="DA170" s="294">
        <v>720</v>
      </c>
      <c r="DB170" s="294">
        <v>840</v>
      </c>
      <c r="DC170" s="294">
        <v>1040</v>
      </c>
      <c r="DD170" s="294">
        <v>1420</v>
      </c>
      <c r="DE170" s="294">
        <v>1660</v>
      </c>
      <c r="DF170" s="294">
        <v>1909</v>
      </c>
      <c r="DG170" s="187">
        <v>2158</v>
      </c>
      <c r="DH170" s="294">
        <v>936</v>
      </c>
      <c r="DI170" s="294">
        <v>1092</v>
      </c>
      <c r="DJ170" s="294">
        <v>1352</v>
      </c>
      <c r="DK170" s="294">
        <v>1846</v>
      </c>
      <c r="DL170" s="294">
        <v>2158</v>
      </c>
      <c r="DM170" s="294">
        <v>2481</v>
      </c>
      <c r="DN170" s="187">
        <v>2805</v>
      </c>
    </row>
    <row r="171" spans="30:118" x14ac:dyDescent="0.2">
      <c r="AD171" s="129" t="s">
        <v>85</v>
      </c>
      <c r="CJ171" s="10" t="s">
        <v>43</v>
      </c>
      <c r="CK171" s="293">
        <v>654</v>
      </c>
      <c r="CL171" s="293">
        <v>734</v>
      </c>
      <c r="CM171" s="293">
        <v>965</v>
      </c>
      <c r="CN171" s="293">
        <v>1360</v>
      </c>
      <c r="CO171" s="293">
        <v>1434</v>
      </c>
      <c r="CP171" s="293">
        <v>1649</v>
      </c>
      <c r="CQ171" s="293">
        <v>1864</v>
      </c>
      <c r="CR171" s="293">
        <v>850</v>
      </c>
      <c r="CS171" s="293">
        <v>954</v>
      </c>
      <c r="CT171" s="293">
        <v>1254</v>
      </c>
      <c r="CU171" s="293">
        <v>1768</v>
      </c>
      <c r="CV171" s="293">
        <v>1864</v>
      </c>
      <c r="CW171" s="293">
        <v>2143</v>
      </c>
      <c r="CX171" s="293">
        <v>2423</v>
      </c>
      <c r="CY171" s="187" t="s">
        <v>460</v>
      </c>
      <c r="CZ171" s="295">
        <v>79016</v>
      </c>
      <c r="DA171" s="294">
        <v>720</v>
      </c>
      <c r="DB171" s="294">
        <v>840</v>
      </c>
      <c r="DC171" s="294">
        <v>1040</v>
      </c>
      <c r="DD171" s="294">
        <v>1420</v>
      </c>
      <c r="DE171" s="294">
        <v>1660</v>
      </c>
      <c r="DF171" s="294">
        <v>1909</v>
      </c>
      <c r="DG171" s="187">
        <v>2158</v>
      </c>
      <c r="DH171" s="294">
        <v>936</v>
      </c>
      <c r="DI171" s="294">
        <v>1092</v>
      </c>
      <c r="DJ171" s="294">
        <v>1352</v>
      </c>
      <c r="DK171" s="294">
        <v>1846</v>
      </c>
      <c r="DL171" s="294">
        <v>2158</v>
      </c>
      <c r="DM171" s="294">
        <v>2481</v>
      </c>
      <c r="DN171" s="187">
        <v>2805</v>
      </c>
    </row>
    <row r="172" spans="30:118" x14ac:dyDescent="0.2">
      <c r="AD172" s="126" t="s">
        <v>86</v>
      </c>
      <c r="CJ172" s="10" t="s">
        <v>44</v>
      </c>
      <c r="CK172" s="293">
        <v>810</v>
      </c>
      <c r="CL172" s="293">
        <v>886</v>
      </c>
      <c r="CM172" s="293">
        <v>1041</v>
      </c>
      <c r="CN172" s="293">
        <v>1286</v>
      </c>
      <c r="CO172" s="293">
        <v>1547</v>
      </c>
      <c r="CP172" s="293">
        <v>1779</v>
      </c>
      <c r="CQ172" s="293">
        <v>2011</v>
      </c>
      <c r="CR172" s="293">
        <v>1053</v>
      </c>
      <c r="CS172" s="293">
        <v>1151</v>
      </c>
      <c r="CT172" s="293">
        <v>1353</v>
      </c>
      <c r="CU172" s="293">
        <v>1671</v>
      </c>
      <c r="CV172" s="293">
        <v>2011</v>
      </c>
      <c r="CW172" s="293">
        <v>2312</v>
      </c>
      <c r="CX172" s="293">
        <v>2614</v>
      </c>
      <c r="CY172" s="187" t="s">
        <v>460</v>
      </c>
      <c r="CZ172" s="295">
        <v>79019</v>
      </c>
      <c r="DA172" s="294">
        <v>780</v>
      </c>
      <c r="DB172" s="294">
        <v>910</v>
      </c>
      <c r="DC172" s="294">
        <v>1120</v>
      </c>
      <c r="DD172" s="294">
        <v>1530</v>
      </c>
      <c r="DE172" s="294">
        <v>1790</v>
      </c>
      <c r="DF172" s="294">
        <v>2058</v>
      </c>
      <c r="DG172" s="187">
        <v>2327</v>
      </c>
      <c r="DH172" s="294">
        <v>1014</v>
      </c>
      <c r="DI172" s="294">
        <v>1183</v>
      </c>
      <c r="DJ172" s="294">
        <v>1456</v>
      </c>
      <c r="DK172" s="294">
        <v>1989</v>
      </c>
      <c r="DL172" s="294">
        <v>2327</v>
      </c>
      <c r="DM172" s="294">
        <v>2675</v>
      </c>
      <c r="DN172" s="187">
        <v>3025</v>
      </c>
    </row>
    <row r="173" spans="30:118" x14ac:dyDescent="0.2">
      <c r="AD173" s="129" t="s">
        <v>87</v>
      </c>
      <c r="CJ173" s="10" t="s">
        <v>45</v>
      </c>
      <c r="CK173" s="293">
        <v>800</v>
      </c>
      <c r="CL173" s="293">
        <v>843</v>
      </c>
      <c r="CM173" s="293">
        <v>1037</v>
      </c>
      <c r="CN173" s="293">
        <v>1418</v>
      </c>
      <c r="CO173" s="293">
        <v>1611</v>
      </c>
      <c r="CP173" s="293">
        <v>1852</v>
      </c>
      <c r="CQ173" s="293">
        <v>2094</v>
      </c>
      <c r="CR173" s="293">
        <v>1040</v>
      </c>
      <c r="CS173" s="293">
        <v>1095</v>
      </c>
      <c r="CT173" s="293">
        <v>1348</v>
      </c>
      <c r="CU173" s="293">
        <v>1843</v>
      </c>
      <c r="CV173" s="293">
        <v>2094</v>
      </c>
      <c r="CW173" s="293">
        <v>2407</v>
      </c>
      <c r="CX173" s="293">
        <v>2722</v>
      </c>
      <c r="CY173" s="187" t="s">
        <v>460</v>
      </c>
      <c r="CZ173" s="295">
        <v>79036</v>
      </c>
      <c r="DA173" s="294">
        <v>670</v>
      </c>
      <c r="DB173" s="294">
        <v>780</v>
      </c>
      <c r="DC173" s="294">
        <v>960</v>
      </c>
      <c r="DD173" s="294">
        <v>1320</v>
      </c>
      <c r="DE173" s="294">
        <v>1530</v>
      </c>
      <c r="DF173" s="294">
        <v>1759</v>
      </c>
      <c r="DG173" s="187">
        <v>1989</v>
      </c>
      <c r="DH173" s="294">
        <v>871</v>
      </c>
      <c r="DI173" s="294">
        <v>1014</v>
      </c>
      <c r="DJ173" s="294">
        <v>1248</v>
      </c>
      <c r="DK173" s="294">
        <v>1716</v>
      </c>
      <c r="DL173" s="294">
        <v>1989</v>
      </c>
      <c r="DM173" s="294">
        <v>2286</v>
      </c>
      <c r="DN173" s="187">
        <v>2585</v>
      </c>
    </row>
    <row r="174" spans="30:118" x14ac:dyDescent="0.2">
      <c r="AD174" s="126" t="s">
        <v>88</v>
      </c>
      <c r="CJ174" s="10" t="s">
        <v>46</v>
      </c>
      <c r="CK174" s="293">
        <v>705</v>
      </c>
      <c r="CL174" s="293">
        <v>729</v>
      </c>
      <c r="CM174" s="293">
        <v>905</v>
      </c>
      <c r="CN174" s="293">
        <v>1096</v>
      </c>
      <c r="CO174" s="293">
        <v>1205</v>
      </c>
      <c r="CP174" s="293">
        <v>1385</v>
      </c>
      <c r="CQ174" s="293">
        <v>1566</v>
      </c>
      <c r="CR174" s="293">
        <v>916</v>
      </c>
      <c r="CS174" s="293">
        <v>947</v>
      </c>
      <c r="CT174" s="293">
        <v>1176</v>
      </c>
      <c r="CU174" s="293">
        <v>1424</v>
      </c>
      <c r="CV174" s="293">
        <v>1566</v>
      </c>
      <c r="CW174" s="293">
        <v>1800</v>
      </c>
      <c r="CX174" s="293">
        <v>2035</v>
      </c>
      <c r="CY174" s="187" t="s">
        <v>460</v>
      </c>
      <c r="CZ174" s="295">
        <v>79039</v>
      </c>
      <c r="DA174" s="294">
        <v>730</v>
      </c>
      <c r="DB174" s="294">
        <v>850</v>
      </c>
      <c r="DC174" s="294">
        <v>1050</v>
      </c>
      <c r="DD174" s="294">
        <v>1440</v>
      </c>
      <c r="DE174" s="294">
        <v>1680</v>
      </c>
      <c r="DF174" s="294">
        <v>1932</v>
      </c>
      <c r="DG174" s="187">
        <v>2184</v>
      </c>
      <c r="DH174" s="294">
        <v>949</v>
      </c>
      <c r="DI174" s="294">
        <v>1105</v>
      </c>
      <c r="DJ174" s="294">
        <v>1365</v>
      </c>
      <c r="DK174" s="294">
        <v>1872</v>
      </c>
      <c r="DL174" s="294">
        <v>2184</v>
      </c>
      <c r="DM174" s="294">
        <v>2511</v>
      </c>
      <c r="DN174" s="187">
        <v>2839</v>
      </c>
    </row>
    <row r="175" spans="30:118" x14ac:dyDescent="0.2">
      <c r="AD175" s="129" t="s">
        <v>89</v>
      </c>
      <c r="CJ175" s="10" t="s">
        <v>47</v>
      </c>
      <c r="CK175" s="293">
        <v>684</v>
      </c>
      <c r="CL175" s="293">
        <v>689</v>
      </c>
      <c r="CM175" s="293">
        <v>905</v>
      </c>
      <c r="CN175" s="293">
        <v>1193</v>
      </c>
      <c r="CO175" s="293">
        <v>1345</v>
      </c>
      <c r="CP175" s="293">
        <v>1546</v>
      </c>
      <c r="CQ175" s="293">
        <v>1748</v>
      </c>
      <c r="CR175" s="293">
        <v>889</v>
      </c>
      <c r="CS175" s="293">
        <v>895</v>
      </c>
      <c r="CT175" s="293">
        <v>1176</v>
      </c>
      <c r="CU175" s="293">
        <v>1550</v>
      </c>
      <c r="CV175" s="293">
        <v>1748</v>
      </c>
      <c r="CW175" s="293">
        <v>2009</v>
      </c>
      <c r="CX175" s="293">
        <v>2272</v>
      </c>
      <c r="CY175" s="187" t="s">
        <v>460</v>
      </c>
      <c r="CZ175" s="295">
        <v>79042</v>
      </c>
      <c r="DA175" s="294">
        <v>650</v>
      </c>
      <c r="DB175" s="294">
        <v>760</v>
      </c>
      <c r="DC175" s="294">
        <v>940</v>
      </c>
      <c r="DD175" s="294">
        <v>1290</v>
      </c>
      <c r="DE175" s="294">
        <v>1500</v>
      </c>
      <c r="DF175" s="294">
        <v>1725</v>
      </c>
      <c r="DG175" s="187">
        <v>1950</v>
      </c>
      <c r="DH175" s="294">
        <v>845</v>
      </c>
      <c r="DI175" s="294">
        <v>988</v>
      </c>
      <c r="DJ175" s="294">
        <v>1222</v>
      </c>
      <c r="DK175" s="294">
        <v>1677</v>
      </c>
      <c r="DL175" s="294">
        <v>1950</v>
      </c>
      <c r="DM175" s="294">
        <v>2242</v>
      </c>
      <c r="DN175" s="187">
        <v>2535</v>
      </c>
    </row>
    <row r="176" spans="30:118" x14ac:dyDescent="0.2">
      <c r="AD176" s="126" t="s">
        <v>90</v>
      </c>
      <c r="CJ176" s="10" t="s">
        <v>48</v>
      </c>
      <c r="CK176" s="293">
        <v>856</v>
      </c>
      <c r="CL176" s="293">
        <v>886</v>
      </c>
      <c r="CM176" s="293">
        <v>1100</v>
      </c>
      <c r="CN176" s="293">
        <v>1330</v>
      </c>
      <c r="CO176" s="293">
        <v>1612</v>
      </c>
      <c r="CP176" s="293">
        <v>1853</v>
      </c>
      <c r="CQ176" s="293">
        <v>2095</v>
      </c>
      <c r="CR176" s="293">
        <v>1112</v>
      </c>
      <c r="CS176" s="293">
        <v>1151</v>
      </c>
      <c r="CT176" s="293">
        <v>1430</v>
      </c>
      <c r="CU176" s="293">
        <v>1729</v>
      </c>
      <c r="CV176" s="293">
        <v>2095</v>
      </c>
      <c r="CW176" s="293">
        <v>2408</v>
      </c>
      <c r="CX176" s="293">
        <v>2723</v>
      </c>
      <c r="CY176" s="187" t="s">
        <v>460</v>
      </c>
      <c r="CZ176" s="295">
        <v>79058</v>
      </c>
      <c r="DA176" s="294">
        <v>710</v>
      </c>
      <c r="DB176" s="294">
        <v>830</v>
      </c>
      <c r="DC176" s="294">
        <v>1020</v>
      </c>
      <c r="DD176" s="294">
        <v>1400</v>
      </c>
      <c r="DE176" s="294">
        <v>1630</v>
      </c>
      <c r="DF176" s="294">
        <v>1874</v>
      </c>
      <c r="DG176" s="187">
        <v>2119</v>
      </c>
      <c r="DH176" s="294">
        <v>923</v>
      </c>
      <c r="DI176" s="294">
        <v>1079</v>
      </c>
      <c r="DJ176" s="294">
        <v>1326</v>
      </c>
      <c r="DK176" s="294">
        <v>1820</v>
      </c>
      <c r="DL176" s="294">
        <v>2119</v>
      </c>
      <c r="DM176" s="294">
        <v>2436</v>
      </c>
      <c r="DN176" s="187">
        <v>2754</v>
      </c>
    </row>
    <row r="177" spans="30:118" x14ac:dyDescent="0.2">
      <c r="AD177" s="129" t="s">
        <v>91</v>
      </c>
      <c r="CJ177" s="10" t="s">
        <v>49</v>
      </c>
      <c r="CK177" s="293">
        <v>1426</v>
      </c>
      <c r="CL177" s="293">
        <v>1500</v>
      </c>
      <c r="CM177" s="293">
        <v>1758</v>
      </c>
      <c r="CN177" s="293">
        <v>2212</v>
      </c>
      <c r="CO177" s="293">
        <v>2847</v>
      </c>
      <c r="CP177" s="293">
        <v>3274</v>
      </c>
      <c r="CQ177" s="293">
        <v>3701</v>
      </c>
      <c r="CR177" s="293">
        <v>1853</v>
      </c>
      <c r="CS177" s="293">
        <v>1950</v>
      </c>
      <c r="CT177" s="293">
        <v>2285</v>
      </c>
      <c r="CU177" s="293">
        <v>2875</v>
      </c>
      <c r="CV177" s="293">
        <v>3701</v>
      </c>
      <c r="CW177" s="293">
        <v>4256</v>
      </c>
      <c r="CX177" s="293">
        <v>4811</v>
      </c>
      <c r="CY177" s="187" t="s">
        <v>460</v>
      </c>
      <c r="CZ177" s="295">
        <v>79068</v>
      </c>
      <c r="DA177" s="294">
        <v>750</v>
      </c>
      <c r="DB177" s="294">
        <v>870</v>
      </c>
      <c r="DC177" s="294">
        <v>1070</v>
      </c>
      <c r="DD177" s="294">
        <v>1470</v>
      </c>
      <c r="DE177" s="294">
        <v>1710</v>
      </c>
      <c r="DF177" s="294">
        <v>1966</v>
      </c>
      <c r="DG177" s="187">
        <v>2223</v>
      </c>
      <c r="DH177" s="294">
        <v>975</v>
      </c>
      <c r="DI177" s="294">
        <v>1131</v>
      </c>
      <c r="DJ177" s="294">
        <v>1391</v>
      </c>
      <c r="DK177" s="294">
        <v>1911</v>
      </c>
      <c r="DL177" s="294">
        <v>2223</v>
      </c>
      <c r="DM177" s="294">
        <v>2555</v>
      </c>
      <c r="DN177" s="187">
        <v>2889</v>
      </c>
    </row>
    <row r="178" spans="30:118" x14ac:dyDescent="0.2">
      <c r="AD178" s="126" t="s">
        <v>92</v>
      </c>
      <c r="CJ178" s="10" t="s">
        <v>50</v>
      </c>
      <c r="CK178" s="293">
        <v>705</v>
      </c>
      <c r="CL178" s="293">
        <v>729</v>
      </c>
      <c r="CM178" s="293">
        <v>905</v>
      </c>
      <c r="CN178" s="293">
        <v>1187</v>
      </c>
      <c r="CO178" s="293">
        <v>1345</v>
      </c>
      <c r="CP178" s="293">
        <v>1546</v>
      </c>
      <c r="CQ178" s="293">
        <v>1748</v>
      </c>
      <c r="CR178" s="293">
        <v>916</v>
      </c>
      <c r="CS178" s="293">
        <v>947</v>
      </c>
      <c r="CT178" s="293">
        <v>1176</v>
      </c>
      <c r="CU178" s="293">
        <v>1543</v>
      </c>
      <c r="CV178" s="293">
        <v>1748</v>
      </c>
      <c r="CW178" s="293">
        <v>2009</v>
      </c>
      <c r="CX178" s="293">
        <v>2272</v>
      </c>
      <c r="CY178" s="187" t="s">
        <v>460</v>
      </c>
      <c r="CZ178" s="295">
        <v>79080</v>
      </c>
      <c r="DA178" s="294">
        <v>720</v>
      </c>
      <c r="DB178" s="294">
        <v>840</v>
      </c>
      <c r="DC178" s="294">
        <v>1040</v>
      </c>
      <c r="DD178" s="294">
        <v>1420</v>
      </c>
      <c r="DE178" s="294">
        <v>1660</v>
      </c>
      <c r="DF178" s="294">
        <v>1909</v>
      </c>
      <c r="DG178" s="187">
        <v>2158</v>
      </c>
      <c r="DH178" s="294">
        <v>936</v>
      </c>
      <c r="DI178" s="294">
        <v>1092</v>
      </c>
      <c r="DJ178" s="294">
        <v>1352</v>
      </c>
      <c r="DK178" s="294">
        <v>1846</v>
      </c>
      <c r="DL178" s="294">
        <v>2158</v>
      </c>
      <c r="DM178" s="294">
        <v>2481</v>
      </c>
      <c r="DN178" s="187">
        <v>2805</v>
      </c>
    </row>
    <row r="179" spans="30:118" x14ac:dyDescent="0.2">
      <c r="AD179" s="129" t="s">
        <v>93</v>
      </c>
      <c r="CJ179" s="10" t="s">
        <v>51</v>
      </c>
      <c r="CK179" s="293">
        <v>776</v>
      </c>
      <c r="CL179" s="293">
        <v>782</v>
      </c>
      <c r="CM179" s="293">
        <v>1027</v>
      </c>
      <c r="CN179" s="293">
        <v>1269</v>
      </c>
      <c r="CO179" s="293">
        <v>1526</v>
      </c>
      <c r="CP179" s="293">
        <v>1754</v>
      </c>
      <c r="CQ179" s="293">
        <v>1983</v>
      </c>
      <c r="CR179" s="293">
        <v>1008</v>
      </c>
      <c r="CS179" s="293">
        <v>1016</v>
      </c>
      <c r="CT179" s="293">
        <v>1335</v>
      </c>
      <c r="CU179" s="293">
        <v>1649</v>
      </c>
      <c r="CV179" s="293">
        <v>1983</v>
      </c>
      <c r="CW179" s="293">
        <v>2280</v>
      </c>
      <c r="CX179" s="293">
        <v>2577</v>
      </c>
      <c r="CY179" s="187" t="s">
        <v>460</v>
      </c>
      <c r="CZ179" s="295">
        <v>79091</v>
      </c>
      <c r="DA179" s="294">
        <v>720</v>
      </c>
      <c r="DB179" s="294">
        <v>840</v>
      </c>
      <c r="DC179" s="294">
        <v>1040</v>
      </c>
      <c r="DD179" s="294">
        <v>1420</v>
      </c>
      <c r="DE179" s="294">
        <v>1660</v>
      </c>
      <c r="DF179" s="294">
        <v>1909</v>
      </c>
      <c r="DG179" s="187">
        <v>2158</v>
      </c>
      <c r="DH179" s="294">
        <v>936</v>
      </c>
      <c r="DI179" s="294">
        <v>1092</v>
      </c>
      <c r="DJ179" s="294">
        <v>1352</v>
      </c>
      <c r="DK179" s="294">
        <v>1846</v>
      </c>
      <c r="DL179" s="294">
        <v>2158</v>
      </c>
      <c r="DM179" s="294">
        <v>2481</v>
      </c>
      <c r="DN179" s="187">
        <v>2805</v>
      </c>
    </row>
    <row r="180" spans="30:118" x14ac:dyDescent="0.2">
      <c r="AD180" s="126" t="s">
        <v>94</v>
      </c>
      <c r="CJ180" s="10" t="s">
        <v>52</v>
      </c>
      <c r="CK180" s="293">
        <v>1067</v>
      </c>
      <c r="CL180" s="293">
        <v>1197</v>
      </c>
      <c r="CM180" s="293">
        <v>1458</v>
      </c>
      <c r="CN180" s="293">
        <v>1846</v>
      </c>
      <c r="CO180" s="293">
        <v>2206</v>
      </c>
      <c r="CP180" s="293">
        <v>2536</v>
      </c>
      <c r="CQ180" s="293">
        <v>2867</v>
      </c>
      <c r="CR180" s="293">
        <v>1387</v>
      </c>
      <c r="CS180" s="293">
        <v>1556</v>
      </c>
      <c r="CT180" s="293">
        <v>1895</v>
      </c>
      <c r="CU180" s="293">
        <v>2399</v>
      </c>
      <c r="CV180" s="293">
        <v>2867</v>
      </c>
      <c r="CW180" s="293">
        <v>3296</v>
      </c>
      <c r="CX180" s="293">
        <v>3727</v>
      </c>
      <c r="CY180" s="187" t="s">
        <v>460</v>
      </c>
      <c r="CZ180" s="295">
        <v>79094</v>
      </c>
      <c r="DA180" s="294">
        <v>730</v>
      </c>
      <c r="DB180" s="294">
        <v>850</v>
      </c>
      <c r="DC180" s="294">
        <v>1040</v>
      </c>
      <c r="DD180" s="294">
        <v>1430</v>
      </c>
      <c r="DE180" s="294">
        <v>1670</v>
      </c>
      <c r="DF180" s="294">
        <v>1920</v>
      </c>
      <c r="DG180" s="187">
        <v>2171</v>
      </c>
      <c r="DH180" s="294">
        <v>949</v>
      </c>
      <c r="DI180" s="294">
        <v>1105</v>
      </c>
      <c r="DJ180" s="294">
        <v>1352</v>
      </c>
      <c r="DK180" s="294">
        <v>1859</v>
      </c>
      <c r="DL180" s="294">
        <v>2171</v>
      </c>
      <c r="DM180" s="294">
        <v>2496</v>
      </c>
      <c r="DN180" s="187">
        <v>2822</v>
      </c>
    </row>
    <row r="181" spans="30:118" x14ac:dyDescent="0.2">
      <c r="AD181" s="129" t="s">
        <v>95</v>
      </c>
      <c r="CJ181" s="10" t="s">
        <v>53</v>
      </c>
      <c r="CK181" s="293">
        <v>791</v>
      </c>
      <c r="CL181" s="293">
        <v>818</v>
      </c>
      <c r="CM181" s="293">
        <v>1016</v>
      </c>
      <c r="CN181" s="293">
        <v>1332</v>
      </c>
      <c r="CO181" s="293">
        <v>1510</v>
      </c>
      <c r="CP181" s="293">
        <v>1736</v>
      </c>
      <c r="CQ181" s="293">
        <v>1963</v>
      </c>
      <c r="CR181" s="293">
        <v>1028</v>
      </c>
      <c r="CS181" s="293">
        <v>1063</v>
      </c>
      <c r="CT181" s="293">
        <v>1320</v>
      </c>
      <c r="CU181" s="293">
        <v>1731</v>
      </c>
      <c r="CV181" s="293">
        <v>1963</v>
      </c>
      <c r="CW181" s="293">
        <v>2256</v>
      </c>
      <c r="CX181" s="293">
        <v>2551</v>
      </c>
      <c r="CY181" s="187" t="s">
        <v>460</v>
      </c>
      <c r="CZ181" s="295">
        <v>79097</v>
      </c>
      <c r="DA181" s="294">
        <v>700</v>
      </c>
      <c r="DB181" s="294">
        <v>820</v>
      </c>
      <c r="DC181" s="294">
        <v>1010</v>
      </c>
      <c r="DD181" s="294">
        <v>1380</v>
      </c>
      <c r="DE181" s="294">
        <v>1610</v>
      </c>
      <c r="DF181" s="294">
        <v>1851</v>
      </c>
      <c r="DG181" s="187">
        <v>2093</v>
      </c>
      <c r="DH181" s="294">
        <v>910</v>
      </c>
      <c r="DI181" s="294">
        <v>1066</v>
      </c>
      <c r="DJ181" s="294">
        <v>1313</v>
      </c>
      <c r="DK181" s="294">
        <v>1794</v>
      </c>
      <c r="DL181" s="294">
        <v>2093</v>
      </c>
      <c r="DM181" s="294">
        <v>2406</v>
      </c>
      <c r="DN181" s="187">
        <v>2720</v>
      </c>
    </row>
    <row r="182" spans="30:118" x14ac:dyDescent="0.2">
      <c r="AD182" s="126" t="s">
        <v>96</v>
      </c>
      <c r="CJ182" s="10" t="s">
        <v>54</v>
      </c>
      <c r="CK182" s="293">
        <v>925</v>
      </c>
      <c r="CL182" s="293">
        <v>957</v>
      </c>
      <c r="CM182" s="293">
        <v>1188</v>
      </c>
      <c r="CN182" s="293">
        <v>1436</v>
      </c>
      <c r="CO182" s="293">
        <v>1766</v>
      </c>
      <c r="CP182" s="293">
        <v>2030</v>
      </c>
      <c r="CQ182" s="293">
        <v>2295</v>
      </c>
      <c r="CR182" s="293">
        <v>1202</v>
      </c>
      <c r="CS182" s="293">
        <v>1244</v>
      </c>
      <c r="CT182" s="293">
        <v>1544</v>
      </c>
      <c r="CU182" s="293">
        <v>1866</v>
      </c>
      <c r="CV182" s="293">
        <v>2295</v>
      </c>
      <c r="CW182" s="293">
        <v>2639</v>
      </c>
      <c r="CX182" s="293">
        <v>2983</v>
      </c>
      <c r="CY182" s="187" t="s">
        <v>460</v>
      </c>
      <c r="CZ182" s="295">
        <v>79098</v>
      </c>
      <c r="DA182" s="294">
        <v>750</v>
      </c>
      <c r="DB182" s="294">
        <v>880</v>
      </c>
      <c r="DC182" s="294">
        <v>1080</v>
      </c>
      <c r="DD182" s="294">
        <v>1400</v>
      </c>
      <c r="DE182" s="294">
        <v>1720</v>
      </c>
      <c r="DF182" s="294">
        <v>1978</v>
      </c>
      <c r="DG182" s="187">
        <v>2236</v>
      </c>
      <c r="DH182" s="294">
        <v>975</v>
      </c>
      <c r="DI182" s="294">
        <v>1144</v>
      </c>
      <c r="DJ182" s="294">
        <v>1404</v>
      </c>
      <c r="DK182" s="294">
        <v>1820</v>
      </c>
      <c r="DL182" s="294">
        <v>2236</v>
      </c>
      <c r="DM182" s="294">
        <v>2571</v>
      </c>
      <c r="DN182" s="187">
        <v>2906</v>
      </c>
    </row>
    <row r="183" spans="30:118" x14ac:dyDescent="0.2">
      <c r="AD183" s="129" t="s">
        <v>97</v>
      </c>
      <c r="CJ183" s="10" t="s">
        <v>55</v>
      </c>
      <c r="CK183" s="293">
        <v>901</v>
      </c>
      <c r="CL183" s="293">
        <v>907</v>
      </c>
      <c r="CM183" s="293">
        <v>1192</v>
      </c>
      <c r="CN183" s="293">
        <v>1523</v>
      </c>
      <c r="CO183" s="293">
        <v>1877</v>
      </c>
      <c r="CP183" s="293">
        <v>2158</v>
      </c>
      <c r="CQ183" s="293">
        <v>2440</v>
      </c>
      <c r="CR183" s="293">
        <v>1171</v>
      </c>
      <c r="CS183" s="293">
        <v>1179</v>
      </c>
      <c r="CT183" s="293">
        <v>1549</v>
      </c>
      <c r="CU183" s="293">
        <v>1979</v>
      </c>
      <c r="CV183" s="293">
        <v>2440</v>
      </c>
      <c r="CW183" s="293">
        <v>2805</v>
      </c>
      <c r="CX183" s="293">
        <v>3172</v>
      </c>
      <c r="CY183" s="187" t="s">
        <v>460</v>
      </c>
      <c r="CZ183" s="295">
        <v>79101</v>
      </c>
      <c r="DA183" s="294">
        <v>660</v>
      </c>
      <c r="DB183" s="294">
        <v>770</v>
      </c>
      <c r="DC183" s="294">
        <v>950</v>
      </c>
      <c r="DD183" s="294">
        <v>1300</v>
      </c>
      <c r="DE183" s="294">
        <v>1520</v>
      </c>
      <c r="DF183" s="294">
        <v>1748</v>
      </c>
      <c r="DG183" s="187">
        <v>1976</v>
      </c>
      <c r="DH183" s="294">
        <v>858</v>
      </c>
      <c r="DI183" s="294">
        <v>1001</v>
      </c>
      <c r="DJ183" s="294">
        <v>1235</v>
      </c>
      <c r="DK183" s="294">
        <v>1690</v>
      </c>
      <c r="DL183" s="294">
        <v>1976</v>
      </c>
      <c r="DM183" s="294">
        <v>2272</v>
      </c>
      <c r="DN183" s="187">
        <v>2568</v>
      </c>
    </row>
    <row r="184" spans="30:118" x14ac:dyDescent="0.2">
      <c r="AD184" s="126" t="s">
        <v>98</v>
      </c>
      <c r="CJ184" s="10" t="s">
        <v>56</v>
      </c>
      <c r="CK184" s="293">
        <v>895</v>
      </c>
      <c r="CL184" s="293">
        <v>900</v>
      </c>
      <c r="CM184" s="293">
        <v>1135</v>
      </c>
      <c r="CN184" s="293">
        <v>1599</v>
      </c>
      <c r="CO184" s="293">
        <v>1926</v>
      </c>
      <c r="CP184" s="293">
        <v>2214</v>
      </c>
      <c r="CQ184" s="293">
        <v>2503</v>
      </c>
      <c r="CR184" s="293">
        <v>1163</v>
      </c>
      <c r="CS184" s="293">
        <v>1170</v>
      </c>
      <c r="CT184" s="293">
        <v>1475</v>
      </c>
      <c r="CU184" s="293">
        <v>2078</v>
      </c>
      <c r="CV184" s="293">
        <v>2503</v>
      </c>
      <c r="CW184" s="293">
        <v>2878</v>
      </c>
      <c r="CX184" s="293">
        <v>3253</v>
      </c>
      <c r="CY184" s="187" t="s">
        <v>460</v>
      </c>
      <c r="CZ184" s="295">
        <v>79102</v>
      </c>
      <c r="DA184" s="294">
        <v>700</v>
      </c>
      <c r="DB184" s="294">
        <v>810</v>
      </c>
      <c r="DC184" s="294">
        <v>1000</v>
      </c>
      <c r="DD184" s="294">
        <v>1370</v>
      </c>
      <c r="DE184" s="294">
        <v>1600</v>
      </c>
      <c r="DF184" s="294">
        <v>1840</v>
      </c>
      <c r="DG184" s="187">
        <v>2080</v>
      </c>
      <c r="DH184" s="294">
        <v>910</v>
      </c>
      <c r="DI184" s="294">
        <v>1053</v>
      </c>
      <c r="DJ184" s="294">
        <v>1300</v>
      </c>
      <c r="DK184" s="294">
        <v>1781</v>
      </c>
      <c r="DL184" s="294">
        <v>2080</v>
      </c>
      <c r="DM184" s="294">
        <v>2392</v>
      </c>
      <c r="DN184" s="187">
        <v>2704</v>
      </c>
    </row>
    <row r="185" spans="30:118" x14ac:dyDescent="0.2">
      <c r="AD185" s="129" t="s">
        <v>99</v>
      </c>
      <c r="CJ185" s="10" t="s">
        <v>57</v>
      </c>
      <c r="CK185" s="293">
        <v>791</v>
      </c>
      <c r="CL185" s="293">
        <v>818</v>
      </c>
      <c r="CM185" s="293">
        <v>1016</v>
      </c>
      <c r="CN185" s="293">
        <v>1332</v>
      </c>
      <c r="CO185" s="293">
        <v>1510</v>
      </c>
      <c r="CP185" s="293">
        <v>1736</v>
      </c>
      <c r="CQ185" s="293">
        <v>1963</v>
      </c>
      <c r="CR185" s="293">
        <v>1028</v>
      </c>
      <c r="CS185" s="293">
        <v>1063</v>
      </c>
      <c r="CT185" s="293">
        <v>1320</v>
      </c>
      <c r="CU185" s="293">
        <v>1731</v>
      </c>
      <c r="CV185" s="293">
        <v>1963</v>
      </c>
      <c r="CW185" s="293">
        <v>2256</v>
      </c>
      <c r="CX185" s="293">
        <v>2551</v>
      </c>
      <c r="CY185" s="187" t="s">
        <v>460</v>
      </c>
      <c r="CZ185" s="295">
        <v>79103</v>
      </c>
      <c r="DA185" s="294">
        <v>790</v>
      </c>
      <c r="DB185" s="294">
        <v>920</v>
      </c>
      <c r="DC185" s="294">
        <v>1130</v>
      </c>
      <c r="DD185" s="294">
        <v>1550</v>
      </c>
      <c r="DE185" s="294">
        <v>1800</v>
      </c>
      <c r="DF185" s="294">
        <v>2070</v>
      </c>
      <c r="DG185" s="187">
        <v>2340</v>
      </c>
      <c r="DH185" s="294">
        <v>1027</v>
      </c>
      <c r="DI185" s="294">
        <v>1196</v>
      </c>
      <c r="DJ185" s="294">
        <v>1469</v>
      </c>
      <c r="DK185" s="294">
        <v>2015</v>
      </c>
      <c r="DL185" s="294">
        <v>2340</v>
      </c>
      <c r="DM185" s="294">
        <v>2691</v>
      </c>
      <c r="DN185" s="187">
        <v>3042</v>
      </c>
    </row>
    <row r="186" spans="30:118" x14ac:dyDescent="0.2">
      <c r="AD186" s="126" t="s">
        <v>100</v>
      </c>
      <c r="CJ186" s="10" t="s">
        <v>58</v>
      </c>
      <c r="CK186" s="293">
        <v>839</v>
      </c>
      <c r="CL186" s="293">
        <v>868</v>
      </c>
      <c r="CM186" s="293">
        <v>1078</v>
      </c>
      <c r="CN186" s="293">
        <v>1303</v>
      </c>
      <c r="CO186" s="293">
        <v>1602</v>
      </c>
      <c r="CP186" s="293">
        <v>1842</v>
      </c>
      <c r="CQ186" s="293">
        <v>2082</v>
      </c>
      <c r="CR186" s="293">
        <v>1090</v>
      </c>
      <c r="CS186" s="293">
        <v>1128</v>
      </c>
      <c r="CT186" s="293">
        <v>1401</v>
      </c>
      <c r="CU186" s="293">
        <v>1693</v>
      </c>
      <c r="CV186" s="293">
        <v>2082</v>
      </c>
      <c r="CW186" s="293">
        <v>2394</v>
      </c>
      <c r="CX186" s="293">
        <v>2706</v>
      </c>
      <c r="CY186" s="187" t="s">
        <v>460</v>
      </c>
      <c r="CZ186" s="295">
        <v>79104</v>
      </c>
      <c r="DA186" s="294">
        <v>720</v>
      </c>
      <c r="DB186" s="294">
        <v>840</v>
      </c>
      <c r="DC186" s="294">
        <v>1030</v>
      </c>
      <c r="DD186" s="294">
        <v>1410</v>
      </c>
      <c r="DE186" s="294">
        <v>1640</v>
      </c>
      <c r="DF186" s="294">
        <v>1886</v>
      </c>
      <c r="DG186" s="187">
        <v>2132</v>
      </c>
      <c r="DH186" s="294">
        <v>936</v>
      </c>
      <c r="DI186" s="294">
        <v>1092</v>
      </c>
      <c r="DJ186" s="294">
        <v>1339</v>
      </c>
      <c r="DK186" s="294">
        <v>1833</v>
      </c>
      <c r="DL186" s="294">
        <v>2132</v>
      </c>
      <c r="DM186" s="294">
        <v>2451</v>
      </c>
      <c r="DN186" s="187">
        <v>2771</v>
      </c>
    </row>
    <row r="187" spans="30:118" x14ac:dyDescent="0.2">
      <c r="AD187" s="129" t="s">
        <v>101</v>
      </c>
      <c r="CJ187" s="10" t="s">
        <v>59</v>
      </c>
      <c r="CK187" s="293">
        <v>705</v>
      </c>
      <c r="CL187" s="293">
        <v>729</v>
      </c>
      <c r="CM187" s="293">
        <v>905</v>
      </c>
      <c r="CN187" s="293">
        <v>1187</v>
      </c>
      <c r="CO187" s="293">
        <v>1345</v>
      </c>
      <c r="CP187" s="293">
        <v>1546</v>
      </c>
      <c r="CQ187" s="293">
        <v>1748</v>
      </c>
      <c r="CR187" s="293">
        <v>916</v>
      </c>
      <c r="CS187" s="293">
        <v>947</v>
      </c>
      <c r="CT187" s="293">
        <v>1176</v>
      </c>
      <c r="CU187" s="293">
        <v>1543</v>
      </c>
      <c r="CV187" s="293">
        <v>1748</v>
      </c>
      <c r="CW187" s="293">
        <v>2009</v>
      </c>
      <c r="CX187" s="293">
        <v>2272</v>
      </c>
      <c r="CY187" s="187" t="s">
        <v>460</v>
      </c>
      <c r="CZ187" s="295">
        <v>79105</v>
      </c>
      <c r="DA187" s="294">
        <v>710</v>
      </c>
      <c r="DB187" s="294">
        <v>830</v>
      </c>
      <c r="DC187" s="294">
        <v>1020</v>
      </c>
      <c r="DD187" s="294">
        <v>1400</v>
      </c>
      <c r="DE187" s="294">
        <v>1630</v>
      </c>
      <c r="DF187" s="294">
        <v>1874</v>
      </c>
      <c r="DG187" s="187">
        <v>2119</v>
      </c>
      <c r="DH187" s="294">
        <v>923</v>
      </c>
      <c r="DI187" s="294">
        <v>1079</v>
      </c>
      <c r="DJ187" s="294">
        <v>1326</v>
      </c>
      <c r="DK187" s="294">
        <v>1820</v>
      </c>
      <c r="DL187" s="294">
        <v>2119</v>
      </c>
      <c r="DM187" s="294">
        <v>2436</v>
      </c>
      <c r="DN187" s="187">
        <v>2754</v>
      </c>
    </row>
    <row r="188" spans="30:118" x14ac:dyDescent="0.2">
      <c r="AD188" s="126" t="s">
        <v>102</v>
      </c>
      <c r="CJ188" s="10" t="s">
        <v>60</v>
      </c>
      <c r="CK188" s="293">
        <v>778</v>
      </c>
      <c r="CL188" s="293">
        <v>931</v>
      </c>
      <c r="CM188" s="293">
        <v>1113</v>
      </c>
      <c r="CN188" s="293">
        <v>1551</v>
      </c>
      <c r="CO188" s="293">
        <v>1829</v>
      </c>
      <c r="CP188" s="293">
        <v>2103</v>
      </c>
      <c r="CQ188" s="293">
        <v>2377</v>
      </c>
      <c r="CR188" s="293">
        <v>1011</v>
      </c>
      <c r="CS188" s="293">
        <v>1210</v>
      </c>
      <c r="CT188" s="293">
        <v>1446</v>
      </c>
      <c r="CU188" s="293">
        <v>2016</v>
      </c>
      <c r="CV188" s="293">
        <v>2377</v>
      </c>
      <c r="CW188" s="293">
        <v>2733</v>
      </c>
      <c r="CX188" s="293">
        <v>3090</v>
      </c>
      <c r="CY188" s="187" t="s">
        <v>460</v>
      </c>
      <c r="CZ188" s="295">
        <v>79106</v>
      </c>
      <c r="DA188" s="294">
        <v>700</v>
      </c>
      <c r="DB188" s="294">
        <v>820</v>
      </c>
      <c r="DC188" s="294">
        <v>1010</v>
      </c>
      <c r="DD188" s="294">
        <v>1380</v>
      </c>
      <c r="DE188" s="294">
        <v>1610</v>
      </c>
      <c r="DF188" s="294">
        <v>1851</v>
      </c>
      <c r="DG188" s="187">
        <v>2093</v>
      </c>
      <c r="DH188" s="294">
        <v>910</v>
      </c>
      <c r="DI188" s="294">
        <v>1066</v>
      </c>
      <c r="DJ188" s="294">
        <v>1313</v>
      </c>
      <c r="DK188" s="294">
        <v>1794</v>
      </c>
      <c r="DL188" s="294">
        <v>2093</v>
      </c>
      <c r="DM188" s="294">
        <v>2406</v>
      </c>
      <c r="DN188" s="187">
        <v>2720</v>
      </c>
    </row>
    <row r="189" spans="30:118" x14ac:dyDescent="0.2">
      <c r="AD189" s="129" t="s">
        <v>103</v>
      </c>
      <c r="CJ189" s="10" t="s">
        <v>61</v>
      </c>
      <c r="CK189" s="293">
        <v>791</v>
      </c>
      <c r="CL189" s="293">
        <v>818</v>
      </c>
      <c r="CM189" s="293">
        <v>1016</v>
      </c>
      <c r="CN189" s="293">
        <v>1332</v>
      </c>
      <c r="CO189" s="293">
        <v>1510</v>
      </c>
      <c r="CP189" s="293">
        <v>1736</v>
      </c>
      <c r="CQ189" s="293">
        <v>1963</v>
      </c>
      <c r="CR189" s="293">
        <v>1028</v>
      </c>
      <c r="CS189" s="293">
        <v>1063</v>
      </c>
      <c r="CT189" s="293">
        <v>1320</v>
      </c>
      <c r="CU189" s="293">
        <v>1731</v>
      </c>
      <c r="CV189" s="293">
        <v>1963</v>
      </c>
      <c r="CW189" s="293">
        <v>2256</v>
      </c>
      <c r="CX189" s="293">
        <v>2551</v>
      </c>
      <c r="CY189" s="187" t="s">
        <v>460</v>
      </c>
      <c r="CZ189" s="295">
        <v>79107</v>
      </c>
      <c r="DA189" s="294">
        <v>700</v>
      </c>
      <c r="DB189" s="294">
        <v>820</v>
      </c>
      <c r="DC189" s="294">
        <v>1010</v>
      </c>
      <c r="DD189" s="294">
        <v>1380</v>
      </c>
      <c r="DE189" s="294">
        <v>1610</v>
      </c>
      <c r="DF189" s="294">
        <v>1851</v>
      </c>
      <c r="DG189" s="187">
        <v>2093</v>
      </c>
      <c r="DH189" s="294">
        <v>910</v>
      </c>
      <c r="DI189" s="294">
        <v>1066</v>
      </c>
      <c r="DJ189" s="294">
        <v>1313</v>
      </c>
      <c r="DK189" s="294">
        <v>1794</v>
      </c>
      <c r="DL189" s="294">
        <v>2093</v>
      </c>
      <c r="DM189" s="294">
        <v>2406</v>
      </c>
      <c r="DN189" s="187">
        <v>2720</v>
      </c>
    </row>
    <row r="190" spans="30:118" x14ac:dyDescent="0.2">
      <c r="AD190" s="126" t="s">
        <v>104</v>
      </c>
      <c r="CJ190" s="10" t="s">
        <v>62</v>
      </c>
      <c r="CK190" s="293">
        <v>705</v>
      </c>
      <c r="CL190" s="293">
        <v>806</v>
      </c>
      <c r="CM190" s="293">
        <v>905</v>
      </c>
      <c r="CN190" s="293">
        <v>1275</v>
      </c>
      <c r="CO190" s="293">
        <v>1345</v>
      </c>
      <c r="CP190" s="293">
        <v>1546</v>
      </c>
      <c r="CQ190" s="293">
        <v>1748</v>
      </c>
      <c r="CR190" s="293">
        <v>916</v>
      </c>
      <c r="CS190" s="293">
        <v>1047</v>
      </c>
      <c r="CT190" s="293">
        <v>1176</v>
      </c>
      <c r="CU190" s="293">
        <v>1657</v>
      </c>
      <c r="CV190" s="293">
        <v>1748</v>
      </c>
      <c r="CW190" s="293">
        <v>2009</v>
      </c>
      <c r="CX190" s="293">
        <v>2272</v>
      </c>
      <c r="CY190" s="187" t="s">
        <v>460</v>
      </c>
      <c r="CZ190" s="295">
        <v>79108</v>
      </c>
      <c r="DA190" s="294">
        <v>820</v>
      </c>
      <c r="DB190" s="294">
        <v>960</v>
      </c>
      <c r="DC190" s="294">
        <v>1180</v>
      </c>
      <c r="DD190" s="294">
        <v>1620</v>
      </c>
      <c r="DE190" s="294">
        <v>1880</v>
      </c>
      <c r="DF190" s="294">
        <v>2162</v>
      </c>
      <c r="DG190" s="187">
        <v>2444</v>
      </c>
      <c r="DH190" s="294">
        <v>1066</v>
      </c>
      <c r="DI190" s="294">
        <v>1248</v>
      </c>
      <c r="DJ190" s="294">
        <v>1534</v>
      </c>
      <c r="DK190" s="294">
        <v>2106</v>
      </c>
      <c r="DL190" s="294">
        <v>2444</v>
      </c>
      <c r="DM190" s="294">
        <v>2810</v>
      </c>
      <c r="DN190" s="187">
        <v>3177</v>
      </c>
    </row>
    <row r="191" spans="30:118" x14ac:dyDescent="0.2">
      <c r="AD191" s="129" t="s">
        <v>105</v>
      </c>
      <c r="CJ191" s="10" t="s">
        <v>63</v>
      </c>
      <c r="CK191" s="293">
        <v>1426</v>
      </c>
      <c r="CL191" s="293">
        <v>1500</v>
      </c>
      <c r="CM191" s="293">
        <v>1758</v>
      </c>
      <c r="CN191" s="293">
        <v>2212</v>
      </c>
      <c r="CO191" s="293">
        <v>2847</v>
      </c>
      <c r="CP191" s="293">
        <v>3274</v>
      </c>
      <c r="CQ191" s="293">
        <v>3701</v>
      </c>
      <c r="CR191" s="293">
        <v>1853</v>
      </c>
      <c r="CS191" s="293">
        <v>1950</v>
      </c>
      <c r="CT191" s="293">
        <v>2285</v>
      </c>
      <c r="CU191" s="293">
        <v>2875</v>
      </c>
      <c r="CV191" s="293">
        <v>3701</v>
      </c>
      <c r="CW191" s="293">
        <v>4256</v>
      </c>
      <c r="CX191" s="293">
        <v>4811</v>
      </c>
      <c r="CY191" s="187" t="s">
        <v>460</v>
      </c>
      <c r="CZ191" s="295">
        <v>79109</v>
      </c>
      <c r="DA191" s="294">
        <v>780</v>
      </c>
      <c r="DB191" s="294">
        <v>910</v>
      </c>
      <c r="DC191" s="294">
        <v>1120</v>
      </c>
      <c r="DD191" s="294">
        <v>1530</v>
      </c>
      <c r="DE191" s="294">
        <v>1790</v>
      </c>
      <c r="DF191" s="294">
        <v>2058</v>
      </c>
      <c r="DG191" s="187">
        <v>2327</v>
      </c>
      <c r="DH191" s="294">
        <v>1014</v>
      </c>
      <c r="DI191" s="294">
        <v>1183</v>
      </c>
      <c r="DJ191" s="294">
        <v>1456</v>
      </c>
      <c r="DK191" s="294">
        <v>1989</v>
      </c>
      <c r="DL191" s="294">
        <v>2327</v>
      </c>
      <c r="DM191" s="294">
        <v>2675</v>
      </c>
      <c r="DN191" s="187">
        <v>3025</v>
      </c>
    </row>
    <row r="192" spans="30:118" x14ac:dyDescent="0.2">
      <c r="AD192" s="126" t="s">
        <v>106</v>
      </c>
      <c r="CJ192" s="10" t="s">
        <v>64</v>
      </c>
      <c r="CK192" s="293">
        <v>707</v>
      </c>
      <c r="CL192" s="293">
        <v>708</v>
      </c>
      <c r="CM192" s="293">
        <v>908</v>
      </c>
      <c r="CN192" s="293">
        <v>1156</v>
      </c>
      <c r="CO192" s="293">
        <v>1209</v>
      </c>
      <c r="CP192" s="293">
        <v>1390</v>
      </c>
      <c r="CQ192" s="293">
        <v>1571</v>
      </c>
      <c r="CR192" s="293">
        <v>919</v>
      </c>
      <c r="CS192" s="293">
        <v>920</v>
      </c>
      <c r="CT192" s="293">
        <v>1180</v>
      </c>
      <c r="CU192" s="293">
        <v>1502</v>
      </c>
      <c r="CV192" s="293">
        <v>1571</v>
      </c>
      <c r="CW192" s="293">
        <v>1807</v>
      </c>
      <c r="CX192" s="293">
        <v>2042</v>
      </c>
      <c r="CY192" s="187" t="s">
        <v>460</v>
      </c>
      <c r="CZ192" s="295">
        <v>79110</v>
      </c>
      <c r="DA192" s="294">
        <v>920</v>
      </c>
      <c r="DB192" s="294">
        <v>1070</v>
      </c>
      <c r="DC192" s="294">
        <v>1320</v>
      </c>
      <c r="DD192" s="294">
        <v>1810</v>
      </c>
      <c r="DE192" s="294">
        <v>2110</v>
      </c>
      <c r="DF192" s="294">
        <v>2426</v>
      </c>
      <c r="DG192" s="187">
        <v>2743</v>
      </c>
      <c r="DH192" s="294">
        <v>1196</v>
      </c>
      <c r="DI192" s="294">
        <v>1391</v>
      </c>
      <c r="DJ192" s="294">
        <v>1716</v>
      </c>
      <c r="DK192" s="294">
        <v>2353</v>
      </c>
      <c r="DL192" s="294">
        <v>2743</v>
      </c>
      <c r="DM192" s="294">
        <v>3153</v>
      </c>
      <c r="DN192" s="187">
        <v>3565</v>
      </c>
    </row>
    <row r="193" spans="30:118" x14ac:dyDescent="0.2">
      <c r="AD193" s="129" t="s">
        <v>107</v>
      </c>
      <c r="CJ193" s="10" t="s">
        <v>65</v>
      </c>
      <c r="CK193" s="293">
        <v>796</v>
      </c>
      <c r="CL193" s="293">
        <v>801</v>
      </c>
      <c r="CM193" s="293">
        <v>1053</v>
      </c>
      <c r="CN193" s="293">
        <v>1273</v>
      </c>
      <c r="CO193" s="293">
        <v>1666</v>
      </c>
      <c r="CP193" s="293">
        <v>1915</v>
      </c>
      <c r="CQ193" s="293">
        <v>2165</v>
      </c>
      <c r="CR193" s="293">
        <v>1034</v>
      </c>
      <c r="CS193" s="293">
        <v>1041</v>
      </c>
      <c r="CT193" s="293">
        <v>1368</v>
      </c>
      <c r="CU193" s="293">
        <v>1654</v>
      </c>
      <c r="CV193" s="293">
        <v>2165</v>
      </c>
      <c r="CW193" s="293">
        <v>2489</v>
      </c>
      <c r="CX193" s="293">
        <v>2814</v>
      </c>
      <c r="CY193" s="187" t="s">
        <v>460</v>
      </c>
      <c r="CZ193" s="295">
        <v>79111</v>
      </c>
      <c r="DA193" s="294">
        <v>910</v>
      </c>
      <c r="DB193" s="294">
        <v>1060</v>
      </c>
      <c r="DC193" s="294">
        <v>1310</v>
      </c>
      <c r="DD193" s="294">
        <v>1790</v>
      </c>
      <c r="DE193" s="294">
        <v>2090</v>
      </c>
      <c r="DF193" s="294">
        <v>2403</v>
      </c>
      <c r="DG193" s="187">
        <v>2717</v>
      </c>
      <c r="DH193" s="294">
        <v>1183</v>
      </c>
      <c r="DI193" s="294">
        <v>1378</v>
      </c>
      <c r="DJ193" s="294">
        <v>1703</v>
      </c>
      <c r="DK193" s="294">
        <v>2327</v>
      </c>
      <c r="DL193" s="294">
        <v>2717</v>
      </c>
      <c r="DM193" s="294">
        <v>3123</v>
      </c>
      <c r="DN193" s="187">
        <v>3532</v>
      </c>
    </row>
    <row r="194" spans="30:118" x14ac:dyDescent="0.2">
      <c r="AD194" s="126" t="s">
        <v>108</v>
      </c>
      <c r="CJ194" s="10" t="s">
        <v>66</v>
      </c>
      <c r="CK194" s="293">
        <v>705</v>
      </c>
      <c r="CL194" s="293">
        <v>759</v>
      </c>
      <c r="CM194" s="293">
        <v>905</v>
      </c>
      <c r="CN194" s="293">
        <v>1221</v>
      </c>
      <c r="CO194" s="293">
        <v>1238</v>
      </c>
      <c r="CP194" s="293">
        <v>1423</v>
      </c>
      <c r="CQ194" s="293">
        <v>1609</v>
      </c>
      <c r="CR194" s="293">
        <v>916</v>
      </c>
      <c r="CS194" s="293">
        <v>986</v>
      </c>
      <c r="CT194" s="293">
        <v>1176</v>
      </c>
      <c r="CU194" s="293">
        <v>1587</v>
      </c>
      <c r="CV194" s="293">
        <v>1609</v>
      </c>
      <c r="CW194" s="293">
        <v>1849</v>
      </c>
      <c r="CX194" s="293">
        <v>2091</v>
      </c>
      <c r="CY194" s="187" t="s">
        <v>460</v>
      </c>
      <c r="CZ194" s="295">
        <v>79114</v>
      </c>
      <c r="DA194" s="294">
        <v>810</v>
      </c>
      <c r="DB194" s="294">
        <v>950</v>
      </c>
      <c r="DC194" s="294">
        <v>1170</v>
      </c>
      <c r="DD194" s="294">
        <v>1600</v>
      </c>
      <c r="DE194" s="294">
        <v>1870</v>
      </c>
      <c r="DF194" s="294">
        <v>2150</v>
      </c>
      <c r="DG194" s="187">
        <v>2431</v>
      </c>
      <c r="DH194" s="294">
        <v>1053</v>
      </c>
      <c r="DI194" s="294">
        <v>1235</v>
      </c>
      <c r="DJ194" s="294">
        <v>1521</v>
      </c>
      <c r="DK194" s="294">
        <v>2080</v>
      </c>
      <c r="DL194" s="294">
        <v>2431</v>
      </c>
      <c r="DM194" s="294">
        <v>2795</v>
      </c>
      <c r="DN194" s="187">
        <v>3160</v>
      </c>
    </row>
    <row r="195" spans="30:118" x14ac:dyDescent="0.2">
      <c r="AD195" s="129" t="s">
        <v>109</v>
      </c>
      <c r="CJ195" s="10" t="s">
        <v>67</v>
      </c>
      <c r="CK195" s="293">
        <v>1426</v>
      </c>
      <c r="CL195" s="293">
        <v>1500</v>
      </c>
      <c r="CM195" s="293">
        <v>1758</v>
      </c>
      <c r="CN195" s="293">
        <v>2212</v>
      </c>
      <c r="CO195" s="293">
        <v>2847</v>
      </c>
      <c r="CP195" s="293">
        <v>3274</v>
      </c>
      <c r="CQ195" s="293">
        <v>3701</v>
      </c>
      <c r="CR195" s="293">
        <v>1853</v>
      </c>
      <c r="CS195" s="293">
        <v>1950</v>
      </c>
      <c r="CT195" s="293">
        <v>2285</v>
      </c>
      <c r="CU195" s="293">
        <v>2875</v>
      </c>
      <c r="CV195" s="293">
        <v>3701</v>
      </c>
      <c r="CW195" s="293">
        <v>4256</v>
      </c>
      <c r="CX195" s="293">
        <v>4811</v>
      </c>
      <c r="CY195" s="187" t="s">
        <v>460</v>
      </c>
      <c r="CZ195" s="295">
        <v>79116</v>
      </c>
      <c r="DA195" s="294">
        <v>710</v>
      </c>
      <c r="DB195" s="294">
        <v>830</v>
      </c>
      <c r="DC195" s="294">
        <v>1020</v>
      </c>
      <c r="DD195" s="294">
        <v>1400</v>
      </c>
      <c r="DE195" s="294">
        <v>1630</v>
      </c>
      <c r="DF195" s="294">
        <v>1874</v>
      </c>
      <c r="DG195" s="187">
        <v>2119</v>
      </c>
      <c r="DH195" s="294">
        <v>923</v>
      </c>
      <c r="DI195" s="294">
        <v>1079</v>
      </c>
      <c r="DJ195" s="294">
        <v>1326</v>
      </c>
      <c r="DK195" s="294">
        <v>1820</v>
      </c>
      <c r="DL195" s="294">
        <v>2119</v>
      </c>
      <c r="DM195" s="294">
        <v>2436</v>
      </c>
      <c r="DN195" s="187">
        <v>2754</v>
      </c>
    </row>
    <row r="196" spans="30:118" x14ac:dyDescent="0.2">
      <c r="AD196" s="126" t="s">
        <v>110</v>
      </c>
      <c r="CJ196" s="10" t="s">
        <v>68</v>
      </c>
      <c r="CK196" s="293">
        <v>861</v>
      </c>
      <c r="CL196" s="293">
        <v>891</v>
      </c>
      <c r="CM196" s="293">
        <v>1106</v>
      </c>
      <c r="CN196" s="293">
        <v>1367</v>
      </c>
      <c r="CO196" s="293">
        <v>1627</v>
      </c>
      <c r="CP196" s="293">
        <v>1871</v>
      </c>
      <c r="CQ196" s="293">
        <v>2115</v>
      </c>
      <c r="CR196" s="293">
        <v>1119</v>
      </c>
      <c r="CS196" s="293">
        <v>1158</v>
      </c>
      <c r="CT196" s="293">
        <v>1437</v>
      </c>
      <c r="CU196" s="293">
        <v>1777</v>
      </c>
      <c r="CV196" s="293">
        <v>2115</v>
      </c>
      <c r="CW196" s="293">
        <v>2432</v>
      </c>
      <c r="CX196" s="293">
        <v>2749</v>
      </c>
      <c r="CY196" s="187" t="s">
        <v>460</v>
      </c>
      <c r="CZ196" s="295">
        <v>79117</v>
      </c>
      <c r="DA196" s="294">
        <v>710</v>
      </c>
      <c r="DB196" s="294">
        <v>830</v>
      </c>
      <c r="DC196" s="294">
        <v>1020</v>
      </c>
      <c r="DD196" s="294">
        <v>1400</v>
      </c>
      <c r="DE196" s="294">
        <v>1630</v>
      </c>
      <c r="DF196" s="294">
        <v>1874</v>
      </c>
      <c r="DG196" s="187">
        <v>2119</v>
      </c>
      <c r="DH196" s="294">
        <v>923</v>
      </c>
      <c r="DI196" s="294">
        <v>1079</v>
      </c>
      <c r="DJ196" s="294">
        <v>1326</v>
      </c>
      <c r="DK196" s="294">
        <v>1820</v>
      </c>
      <c r="DL196" s="294">
        <v>2119</v>
      </c>
      <c r="DM196" s="294">
        <v>2436</v>
      </c>
      <c r="DN196" s="187">
        <v>2754</v>
      </c>
    </row>
    <row r="197" spans="30:118" x14ac:dyDescent="0.2">
      <c r="AD197" s="129" t="s">
        <v>111</v>
      </c>
      <c r="CJ197" s="10" t="s">
        <v>69</v>
      </c>
      <c r="CK197" s="293">
        <v>705</v>
      </c>
      <c r="CL197" s="293">
        <v>729</v>
      </c>
      <c r="CM197" s="293">
        <v>905</v>
      </c>
      <c r="CN197" s="293">
        <v>1187</v>
      </c>
      <c r="CO197" s="293">
        <v>1345</v>
      </c>
      <c r="CP197" s="293">
        <v>1546</v>
      </c>
      <c r="CQ197" s="293">
        <v>1748</v>
      </c>
      <c r="CR197" s="293">
        <v>916</v>
      </c>
      <c r="CS197" s="293">
        <v>947</v>
      </c>
      <c r="CT197" s="293">
        <v>1176</v>
      </c>
      <c r="CU197" s="293">
        <v>1543</v>
      </c>
      <c r="CV197" s="293">
        <v>1748</v>
      </c>
      <c r="CW197" s="293">
        <v>2009</v>
      </c>
      <c r="CX197" s="293">
        <v>2272</v>
      </c>
      <c r="CY197" s="187" t="s">
        <v>460</v>
      </c>
      <c r="CZ197" s="295">
        <v>79118</v>
      </c>
      <c r="DA197" s="294">
        <v>880</v>
      </c>
      <c r="DB197" s="294">
        <v>1030</v>
      </c>
      <c r="DC197" s="294">
        <v>1270</v>
      </c>
      <c r="DD197" s="294">
        <v>1740</v>
      </c>
      <c r="DE197" s="294">
        <v>2030</v>
      </c>
      <c r="DF197" s="294">
        <v>2334</v>
      </c>
      <c r="DG197" s="187">
        <v>2639</v>
      </c>
      <c r="DH197" s="294">
        <v>1144</v>
      </c>
      <c r="DI197" s="294">
        <v>1339</v>
      </c>
      <c r="DJ197" s="294">
        <v>1651</v>
      </c>
      <c r="DK197" s="294">
        <v>2262</v>
      </c>
      <c r="DL197" s="294">
        <v>2639</v>
      </c>
      <c r="DM197" s="294">
        <v>3034</v>
      </c>
      <c r="DN197" s="187">
        <v>3430</v>
      </c>
    </row>
    <row r="198" spans="30:118" x14ac:dyDescent="0.2">
      <c r="AD198" s="126" t="s">
        <v>112</v>
      </c>
      <c r="CJ198" s="10" t="s">
        <v>70</v>
      </c>
      <c r="CK198" s="293">
        <v>705</v>
      </c>
      <c r="CL198" s="293">
        <v>806</v>
      </c>
      <c r="CM198" s="293">
        <v>905</v>
      </c>
      <c r="CN198" s="293">
        <v>1275</v>
      </c>
      <c r="CO198" s="293">
        <v>1345</v>
      </c>
      <c r="CP198" s="293">
        <v>1546</v>
      </c>
      <c r="CQ198" s="293">
        <v>1748</v>
      </c>
      <c r="CR198" s="293">
        <v>916</v>
      </c>
      <c r="CS198" s="293">
        <v>1047</v>
      </c>
      <c r="CT198" s="293">
        <v>1176</v>
      </c>
      <c r="CU198" s="293">
        <v>1657</v>
      </c>
      <c r="CV198" s="293">
        <v>1748</v>
      </c>
      <c r="CW198" s="293">
        <v>2009</v>
      </c>
      <c r="CX198" s="293">
        <v>2272</v>
      </c>
      <c r="CY198" s="187" t="s">
        <v>460</v>
      </c>
      <c r="CZ198" s="295">
        <v>79119</v>
      </c>
      <c r="DA198" s="294">
        <v>880</v>
      </c>
      <c r="DB198" s="294">
        <v>1030</v>
      </c>
      <c r="DC198" s="294">
        <v>1270</v>
      </c>
      <c r="DD198" s="294">
        <v>1740</v>
      </c>
      <c r="DE198" s="294">
        <v>2030</v>
      </c>
      <c r="DF198" s="294">
        <v>2334</v>
      </c>
      <c r="DG198" s="187">
        <v>2639</v>
      </c>
      <c r="DH198" s="294">
        <v>1144</v>
      </c>
      <c r="DI198" s="294">
        <v>1339</v>
      </c>
      <c r="DJ198" s="294">
        <v>1651</v>
      </c>
      <c r="DK198" s="294">
        <v>2262</v>
      </c>
      <c r="DL198" s="294">
        <v>2639</v>
      </c>
      <c r="DM198" s="294">
        <v>3034</v>
      </c>
      <c r="DN198" s="187">
        <v>3430</v>
      </c>
    </row>
    <row r="199" spans="30:118" x14ac:dyDescent="0.2">
      <c r="AD199" s="129" t="s">
        <v>113</v>
      </c>
      <c r="CJ199" s="10" t="s">
        <v>71</v>
      </c>
      <c r="CK199" s="293">
        <v>684</v>
      </c>
      <c r="CL199" s="293">
        <v>689</v>
      </c>
      <c r="CM199" s="293">
        <v>905</v>
      </c>
      <c r="CN199" s="293">
        <v>1243</v>
      </c>
      <c r="CO199" s="293">
        <v>1345</v>
      </c>
      <c r="CP199" s="293">
        <v>1546</v>
      </c>
      <c r="CQ199" s="293">
        <v>1748</v>
      </c>
      <c r="CR199" s="293">
        <v>889</v>
      </c>
      <c r="CS199" s="293">
        <v>895</v>
      </c>
      <c r="CT199" s="293">
        <v>1176</v>
      </c>
      <c r="CU199" s="293">
        <v>1615</v>
      </c>
      <c r="CV199" s="293">
        <v>1748</v>
      </c>
      <c r="CW199" s="293">
        <v>2009</v>
      </c>
      <c r="CX199" s="293">
        <v>2272</v>
      </c>
      <c r="CY199" s="187" t="s">
        <v>460</v>
      </c>
      <c r="CZ199" s="295">
        <v>79120</v>
      </c>
      <c r="DA199" s="294">
        <v>710</v>
      </c>
      <c r="DB199" s="294">
        <v>830</v>
      </c>
      <c r="DC199" s="294">
        <v>1020</v>
      </c>
      <c r="DD199" s="294">
        <v>1400</v>
      </c>
      <c r="DE199" s="294">
        <v>1630</v>
      </c>
      <c r="DF199" s="294">
        <v>1874</v>
      </c>
      <c r="DG199" s="187">
        <v>2119</v>
      </c>
      <c r="DH199" s="294">
        <v>923</v>
      </c>
      <c r="DI199" s="294">
        <v>1079</v>
      </c>
      <c r="DJ199" s="294">
        <v>1326</v>
      </c>
      <c r="DK199" s="294">
        <v>1820</v>
      </c>
      <c r="DL199" s="294">
        <v>2119</v>
      </c>
      <c r="DM199" s="294">
        <v>2436</v>
      </c>
      <c r="DN199" s="187">
        <v>2754</v>
      </c>
    </row>
    <row r="200" spans="30:118" x14ac:dyDescent="0.2">
      <c r="AD200" s="126" t="s">
        <v>114</v>
      </c>
      <c r="CJ200" s="10" t="s">
        <v>72</v>
      </c>
      <c r="CK200" s="293">
        <v>705</v>
      </c>
      <c r="CL200" s="293">
        <v>729</v>
      </c>
      <c r="CM200" s="293">
        <v>905</v>
      </c>
      <c r="CN200" s="293">
        <v>1275</v>
      </c>
      <c r="CO200" s="293">
        <v>1345</v>
      </c>
      <c r="CP200" s="293">
        <v>1546</v>
      </c>
      <c r="CQ200" s="293">
        <v>1748</v>
      </c>
      <c r="CR200" s="293">
        <v>916</v>
      </c>
      <c r="CS200" s="293">
        <v>947</v>
      </c>
      <c r="CT200" s="293">
        <v>1176</v>
      </c>
      <c r="CU200" s="293">
        <v>1657</v>
      </c>
      <c r="CV200" s="293">
        <v>1748</v>
      </c>
      <c r="CW200" s="293">
        <v>2009</v>
      </c>
      <c r="CX200" s="293">
        <v>2272</v>
      </c>
      <c r="CY200" s="187" t="s">
        <v>460</v>
      </c>
      <c r="CZ200" s="295">
        <v>79121</v>
      </c>
      <c r="DA200" s="294">
        <v>770</v>
      </c>
      <c r="DB200" s="294">
        <v>900</v>
      </c>
      <c r="DC200" s="294">
        <v>1110</v>
      </c>
      <c r="DD200" s="294">
        <v>1520</v>
      </c>
      <c r="DE200" s="294">
        <v>1770</v>
      </c>
      <c r="DF200" s="294">
        <v>2035</v>
      </c>
      <c r="DG200" s="187">
        <v>2301</v>
      </c>
      <c r="DH200" s="294">
        <v>1001</v>
      </c>
      <c r="DI200" s="294">
        <v>1170</v>
      </c>
      <c r="DJ200" s="294">
        <v>1443</v>
      </c>
      <c r="DK200" s="294">
        <v>1976</v>
      </c>
      <c r="DL200" s="294">
        <v>2301</v>
      </c>
      <c r="DM200" s="294">
        <v>2645</v>
      </c>
      <c r="DN200" s="187">
        <v>2991</v>
      </c>
    </row>
    <row r="201" spans="30:118" x14ac:dyDescent="0.2">
      <c r="AD201" s="129" t="s">
        <v>115</v>
      </c>
      <c r="CJ201" s="10" t="s">
        <v>73</v>
      </c>
      <c r="CK201" s="293">
        <v>705</v>
      </c>
      <c r="CL201" s="293">
        <v>801</v>
      </c>
      <c r="CM201" s="293">
        <v>905</v>
      </c>
      <c r="CN201" s="293">
        <v>1275</v>
      </c>
      <c r="CO201" s="293">
        <v>1536</v>
      </c>
      <c r="CP201" s="293">
        <v>1766</v>
      </c>
      <c r="CQ201" s="293">
        <v>1996</v>
      </c>
      <c r="CR201" s="293">
        <v>916</v>
      </c>
      <c r="CS201" s="293">
        <v>1041</v>
      </c>
      <c r="CT201" s="293">
        <v>1176</v>
      </c>
      <c r="CU201" s="293">
        <v>1657</v>
      </c>
      <c r="CV201" s="293">
        <v>1996</v>
      </c>
      <c r="CW201" s="293">
        <v>2295</v>
      </c>
      <c r="CX201" s="293">
        <v>2594</v>
      </c>
      <c r="CY201" s="187" t="s">
        <v>460</v>
      </c>
      <c r="CZ201" s="295">
        <v>79124</v>
      </c>
      <c r="DA201" s="294">
        <v>840</v>
      </c>
      <c r="DB201" s="294">
        <v>970</v>
      </c>
      <c r="DC201" s="294">
        <v>1200</v>
      </c>
      <c r="DD201" s="294">
        <v>1640</v>
      </c>
      <c r="DE201" s="294">
        <v>1920</v>
      </c>
      <c r="DF201" s="294">
        <v>2208</v>
      </c>
      <c r="DG201" s="187">
        <v>2496</v>
      </c>
      <c r="DH201" s="294">
        <v>1092</v>
      </c>
      <c r="DI201" s="294">
        <v>1261</v>
      </c>
      <c r="DJ201" s="294">
        <v>1560</v>
      </c>
      <c r="DK201" s="294">
        <v>2132</v>
      </c>
      <c r="DL201" s="294">
        <v>2496</v>
      </c>
      <c r="DM201" s="294">
        <v>2870</v>
      </c>
      <c r="DN201" s="187">
        <v>3244</v>
      </c>
    </row>
    <row r="202" spans="30:118" x14ac:dyDescent="0.2">
      <c r="AD202" s="126" t="s">
        <v>116</v>
      </c>
      <c r="CJ202" s="10" t="s">
        <v>74</v>
      </c>
      <c r="CK202" s="293">
        <v>1120</v>
      </c>
      <c r="CL202" s="293">
        <v>1127</v>
      </c>
      <c r="CM202" s="293">
        <v>1481</v>
      </c>
      <c r="CN202" s="293">
        <v>1791</v>
      </c>
      <c r="CO202" s="293">
        <v>2108</v>
      </c>
      <c r="CP202" s="293">
        <v>2424</v>
      </c>
      <c r="CQ202" s="293">
        <v>2740</v>
      </c>
      <c r="CR202" s="293">
        <v>1456</v>
      </c>
      <c r="CS202" s="293">
        <v>1465</v>
      </c>
      <c r="CT202" s="293">
        <v>1925</v>
      </c>
      <c r="CU202" s="293">
        <v>2328</v>
      </c>
      <c r="CV202" s="293">
        <v>2740</v>
      </c>
      <c r="CW202" s="293">
        <v>3151</v>
      </c>
      <c r="CX202" s="293">
        <v>3562</v>
      </c>
      <c r="CY202" s="187" t="s">
        <v>460</v>
      </c>
      <c r="CZ202" s="295">
        <v>79159</v>
      </c>
      <c r="DA202" s="294">
        <v>710</v>
      </c>
      <c r="DB202" s="294">
        <v>830</v>
      </c>
      <c r="DC202" s="294">
        <v>1020</v>
      </c>
      <c r="DD202" s="294">
        <v>1400</v>
      </c>
      <c r="DE202" s="294">
        <v>1630</v>
      </c>
      <c r="DF202" s="294">
        <v>1874</v>
      </c>
      <c r="DG202" s="187">
        <v>2119</v>
      </c>
      <c r="DH202" s="294">
        <v>923</v>
      </c>
      <c r="DI202" s="294">
        <v>1079</v>
      </c>
      <c r="DJ202" s="294">
        <v>1326</v>
      </c>
      <c r="DK202" s="294">
        <v>1820</v>
      </c>
      <c r="DL202" s="294">
        <v>2119</v>
      </c>
      <c r="DM202" s="294">
        <v>2436</v>
      </c>
      <c r="DN202" s="187">
        <v>2754</v>
      </c>
    </row>
    <row r="203" spans="30:118" x14ac:dyDescent="0.2">
      <c r="AD203" s="129" t="s">
        <v>117</v>
      </c>
      <c r="CJ203" s="10" t="s">
        <v>75</v>
      </c>
      <c r="CK203" s="293">
        <v>791</v>
      </c>
      <c r="CL203" s="293">
        <v>818</v>
      </c>
      <c r="CM203" s="293">
        <v>1016</v>
      </c>
      <c r="CN203" s="293">
        <v>1332</v>
      </c>
      <c r="CO203" s="293">
        <v>1510</v>
      </c>
      <c r="CP203" s="293">
        <v>1736</v>
      </c>
      <c r="CQ203" s="293">
        <v>1963</v>
      </c>
      <c r="CR203" s="293">
        <v>1028</v>
      </c>
      <c r="CS203" s="293">
        <v>1063</v>
      </c>
      <c r="CT203" s="293">
        <v>1320</v>
      </c>
      <c r="CU203" s="293">
        <v>1731</v>
      </c>
      <c r="CV203" s="293">
        <v>1963</v>
      </c>
      <c r="CW203" s="293">
        <v>2256</v>
      </c>
      <c r="CX203" s="293">
        <v>2551</v>
      </c>
      <c r="CY203" s="187" t="s">
        <v>460</v>
      </c>
      <c r="CZ203" s="295">
        <v>79226</v>
      </c>
      <c r="DA203" s="294">
        <v>630</v>
      </c>
      <c r="DB203" s="294">
        <v>730</v>
      </c>
      <c r="DC203" s="294">
        <v>910</v>
      </c>
      <c r="DD203" s="294">
        <v>1240</v>
      </c>
      <c r="DE203" s="294">
        <v>1450</v>
      </c>
      <c r="DF203" s="294">
        <v>1667</v>
      </c>
      <c r="DG203" s="187">
        <v>1885</v>
      </c>
      <c r="DH203" s="294">
        <v>819</v>
      </c>
      <c r="DI203" s="294">
        <v>949</v>
      </c>
      <c r="DJ203" s="294">
        <v>1183</v>
      </c>
      <c r="DK203" s="294">
        <v>1612</v>
      </c>
      <c r="DL203" s="294">
        <v>1885</v>
      </c>
      <c r="DM203" s="294">
        <v>2167</v>
      </c>
      <c r="DN203" s="187">
        <v>2450</v>
      </c>
    </row>
    <row r="204" spans="30:118" x14ac:dyDescent="0.2">
      <c r="AD204" s="126" t="s">
        <v>118</v>
      </c>
      <c r="CJ204" s="10" t="s">
        <v>76</v>
      </c>
      <c r="CK204" s="293">
        <v>804</v>
      </c>
      <c r="CL204" s="293">
        <v>980</v>
      </c>
      <c r="CM204" s="293">
        <v>1150</v>
      </c>
      <c r="CN204" s="293">
        <v>1594</v>
      </c>
      <c r="CO204" s="293">
        <v>1952</v>
      </c>
      <c r="CP204" s="293">
        <v>2244</v>
      </c>
      <c r="CQ204" s="293">
        <v>2537</v>
      </c>
      <c r="CR204" s="293">
        <v>1045</v>
      </c>
      <c r="CS204" s="293">
        <v>1274</v>
      </c>
      <c r="CT204" s="293">
        <v>1495</v>
      </c>
      <c r="CU204" s="293">
        <v>2072</v>
      </c>
      <c r="CV204" s="293">
        <v>2537</v>
      </c>
      <c r="CW204" s="293">
        <v>2917</v>
      </c>
      <c r="CX204" s="293">
        <v>3298</v>
      </c>
      <c r="CY204" s="187" t="s">
        <v>461</v>
      </c>
      <c r="CZ204" s="295">
        <v>78002</v>
      </c>
      <c r="DA204" s="294">
        <v>910</v>
      </c>
      <c r="DB204" s="294">
        <v>1020</v>
      </c>
      <c r="DC204" s="294">
        <v>1240</v>
      </c>
      <c r="DD204" s="294">
        <v>1570</v>
      </c>
      <c r="DE204" s="294">
        <v>1880</v>
      </c>
      <c r="DF204" s="294">
        <v>2162</v>
      </c>
      <c r="DG204" s="187">
        <v>2444</v>
      </c>
      <c r="DH204" s="294">
        <v>1183</v>
      </c>
      <c r="DI204" s="294">
        <v>1326</v>
      </c>
      <c r="DJ204" s="294">
        <v>1612</v>
      </c>
      <c r="DK204" s="294">
        <v>2041</v>
      </c>
      <c r="DL204" s="294">
        <v>2444</v>
      </c>
      <c r="DM204" s="294">
        <v>2810</v>
      </c>
      <c r="DN204" s="187">
        <v>3177</v>
      </c>
    </row>
    <row r="205" spans="30:118" x14ac:dyDescent="0.2">
      <c r="AD205" s="129" t="s">
        <v>119</v>
      </c>
      <c r="CJ205" s="10" t="s">
        <v>77</v>
      </c>
      <c r="CK205" s="293">
        <v>1426</v>
      </c>
      <c r="CL205" s="293">
        <v>1500</v>
      </c>
      <c r="CM205" s="293">
        <v>1758</v>
      </c>
      <c r="CN205" s="293">
        <v>2212</v>
      </c>
      <c r="CO205" s="293">
        <v>2847</v>
      </c>
      <c r="CP205" s="293">
        <v>3274</v>
      </c>
      <c r="CQ205" s="293">
        <v>3701</v>
      </c>
      <c r="CR205" s="293">
        <v>1853</v>
      </c>
      <c r="CS205" s="293">
        <v>1950</v>
      </c>
      <c r="CT205" s="293">
        <v>2285</v>
      </c>
      <c r="CU205" s="293">
        <v>2875</v>
      </c>
      <c r="CV205" s="293">
        <v>3701</v>
      </c>
      <c r="CW205" s="293">
        <v>4256</v>
      </c>
      <c r="CX205" s="293">
        <v>4811</v>
      </c>
      <c r="CY205" s="187" t="s">
        <v>461</v>
      </c>
      <c r="CZ205" s="295">
        <v>78005</v>
      </c>
      <c r="DA205" s="294">
        <v>690</v>
      </c>
      <c r="DB205" s="294">
        <v>820</v>
      </c>
      <c r="DC205" s="294">
        <v>940</v>
      </c>
      <c r="DD205" s="294">
        <v>1180</v>
      </c>
      <c r="DE205" s="294">
        <v>1510</v>
      </c>
      <c r="DF205" s="294">
        <v>1736</v>
      </c>
      <c r="DG205" s="187">
        <v>1963</v>
      </c>
      <c r="DH205" s="294">
        <v>897</v>
      </c>
      <c r="DI205" s="294">
        <v>1066</v>
      </c>
      <c r="DJ205" s="294">
        <v>1222</v>
      </c>
      <c r="DK205" s="294">
        <v>1534</v>
      </c>
      <c r="DL205" s="294">
        <v>1963</v>
      </c>
      <c r="DM205" s="294">
        <v>2256</v>
      </c>
      <c r="DN205" s="187">
        <v>2551</v>
      </c>
    </row>
    <row r="206" spans="30:118" x14ac:dyDescent="0.2">
      <c r="AD206" s="126" t="s">
        <v>120</v>
      </c>
      <c r="CJ206" s="10" t="s">
        <v>78</v>
      </c>
      <c r="CK206" s="293">
        <v>851</v>
      </c>
      <c r="CL206" s="293">
        <v>857</v>
      </c>
      <c r="CM206" s="293">
        <v>1082</v>
      </c>
      <c r="CN206" s="293">
        <v>1525</v>
      </c>
      <c r="CO206" s="293">
        <v>1836</v>
      </c>
      <c r="CP206" s="293">
        <v>2111</v>
      </c>
      <c r="CQ206" s="293">
        <v>2386</v>
      </c>
      <c r="CR206" s="293">
        <v>1106</v>
      </c>
      <c r="CS206" s="293">
        <v>1114</v>
      </c>
      <c r="CT206" s="293">
        <v>1406</v>
      </c>
      <c r="CU206" s="293">
        <v>1982</v>
      </c>
      <c r="CV206" s="293">
        <v>2386</v>
      </c>
      <c r="CW206" s="293">
        <v>2744</v>
      </c>
      <c r="CX206" s="293">
        <v>3101</v>
      </c>
      <c r="CY206" s="187" t="s">
        <v>461</v>
      </c>
      <c r="CZ206" s="295">
        <v>78008</v>
      </c>
      <c r="DA206" s="294">
        <v>840</v>
      </c>
      <c r="DB206" s="294">
        <v>1020</v>
      </c>
      <c r="DC206" s="294">
        <v>1140</v>
      </c>
      <c r="DD206" s="294">
        <v>1410</v>
      </c>
      <c r="DE206" s="294">
        <v>1590</v>
      </c>
      <c r="DF206" s="294">
        <v>1828</v>
      </c>
      <c r="DG206" s="187">
        <v>2067</v>
      </c>
      <c r="DH206" s="294">
        <v>1092</v>
      </c>
      <c r="DI206" s="294">
        <v>1326</v>
      </c>
      <c r="DJ206" s="294">
        <v>1482</v>
      </c>
      <c r="DK206" s="294">
        <v>1833</v>
      </c>
      <c r="DL206" s="294">
        <v>2067</v>
      </c>
      <c r="DM206" s="294">
        <v>2376</v>
      </c>
      <c r="DN206" s="187">
        <v>2687</v>
      </c>
    </row>
    <row r="207" spans="30:118" x14ac:dyDescent="0.2">
      <c r="AD207" s="129" t="s">
        <v>121</v>
      </c>
      <c r="CJ207" s="10" t="s">
        <v>79</v>
      </c>
      <c r="CK207" s="293">
        <v>627</v>
      </c>
      <c r="CL207" s="293">
        <v>737</v>
      </c>
      <c r="CM207" s="293">
        <v>905</v>
      </c>
      <c r="CN207" s="293">
        <v>1275</v>
      </c>
      <c r="CO207" s="293">
        <v>1536</v>
      </c>
      <c r="CP207" s="293">
        <v>1766</v>
      </c>
      <c r="CQ207" s="293">
        <v>1996</v>
      </c>
      <c r="CR207" s="293">
        <v>815</v>
      </c>
      <c r="CS207" s="293">
        <v>958</v>
      </c>
      <c r="CT207" s="293">
        <v>1176</v>
      </c>
      <c r="CU207" s="293">
        <v>1657</v>
      </c>
      <c r="CV207" s="293">
        <v>1996</v>
      </c>
      <c r="CW207" s="293">
        <v>2295</v>
      </c>
      <c r="CX207" s="293">
        <v>2594</v>
      </c>
      <c r="CY207" s="187" t="s">
        <v>461</v>
      </c>
      <c r="CZ207" s="295">
        <v>78011</v>
      </c>
      <c r="DA207" s="294">
        <v>660</v>
      </c>
      <c r="DB207" s="294">
        <v>810</v>
      </c>
      <c r="DC207" s="294">
        <v>920</v>
      </c>
      <c r="DD207" s="294">
        <v>1120</v>
      </c>
      <c r="DE207" s="294">
        <v>1510</v>
      </c>
      <c r="DF207" s="294">
        <v>1736</v>
      </c>
      <c r="DG207" s="187">
        <v>1963</v>
      </c>
      <c r="DH207" s="294">
        <v>858</v>
      </c>
      <c r="DI207" s="294">
        <v>1053</v>
      </c>
      <c r="DJ207" s="294">
        <v>1196</v>
      </c>
      <c r="DK207" s="294">
        <v>1456</v>
      </c>
      <c r="DL207" s="294">
        <v>1963</v>
      </c>
      <c r="DM207" s="294">
        <v>2256</v>
      </c>
      <c r="DN207" s="187">
        <v>2551</v>
      </c>
    </row>
    <row r="208" spans="30:118" x14ac:dyDescent="0.2">
      <c r="AD208" s="126" t="s">
        <v>122</v>
      </c>
      <c r="CJ208" s="10" t="s">
        <v>80</v>
      </c>
      <c r="CK208" s="293">
        <v>754</v>
      </c>
      <c r="CL208" s="293">
        <v>759</v>
      </c>
      <c r="CM208" s="293">
        <v>997</v>
      </c>
      <c r="CN208" s="293">
        <v>1405</v>
      </c>
      <c r="CO208" s="293">
        <v>1665</v>
      </c>
      <c r="CP208" s="293">
        <v>1914</v>
      </c>
      <c r="CQ208" s="293">
        <v>2164</v>
      </c>
      <c r="CR208" s="293">
        <v>980</v>
      </c>
      <c r="CS208" s="293">
        <v>986</v>
      </c>
      <c r="CT208" s="293">
        <v>1296</v>
      </c>
      <c r="CU208" s="293">
        <v>1826</v>
      </c>
      <c r="CV208" s="293">
        <v>2164</v>
      </c>
      <c r="CW208" s="293">
        <v>2488</v>
      </c>
      <c r="CX208" s="293">
        <v>2813</v>
      </c>
      <c r="CY208" s="187" t="s">
        <v>461</v>
      </c>
      <c r="CZ208" s="295">
        <v>78012</v>
      </c>
      <c r="DA208" s="294">
        <v>910</v>
      </c>
      <c r="DB208" s="294">
        <v>1100</v>
      </c>
      <c r="DC208" s="294">
        <v>1240</v>
      </c>
      <c r="DD208" s="294">
        <v>1530</v>
      </c>
      <c r="DE208" s="294">
        <v>1730</v>
      </c>
      <c r="DF208" s="294">
        <v>1989</v>
      </c>
      <c r="DG208" s="187">
        <v>2249</v>
      </c>
      <c r="DH208" s="294">
        <v>1183</v>
      </c>
      <c r="DI208" s="294">
        <v>1430</v>
      </c>
      <c r="DJ208" s="294">
        <v>1612</v>
      </c>
      <c r="DK208" s="294">
        <v>1989</v>
      </c>
      <c r="DL208" s="294">
        <v>2249</v>
      </c>
      <c r="DM208" s="294">
        <v>2585</v>
      </c>
      <c r="DN208" s="187">
        <v>2923</v>
      </c>
    </row>
    <row r="209" spans="30:118" x14ac:dyDescent="0.2">
      <c r="AD209" s="129" t="s">
        <v>123</v>
      </c>
      <c r="CJ209" s="10" t="s">
        <v>81</v>
      </c>
      <c r="CK209" s="293">
        <v>794</v>
      </c>
      <c r="CL209" s="293">
        <v>821</v>
      </c>
      <c r="CM209" s="293">
        <v>1020</v>
      </c>
      <c r="CN209" s="293">
        <v>1412</v>
      </c>
      <c r="CO209" s="293">
        <v>1567</v>
      </c>
      <c r="CP209" s="293">
        <v>1802</v>
      </c>
      <c r="CQ209" s="293">
        <v>2037</v>
      </c>
      <c r="CR209" s="293">
        <v>1032</v>
      </c>
      <c r="CS209" s="293">
        <v>1067</v>
      </c>
      <c r="CT209" s="293">
        <v>1326</v>
      </c>
      <c r="CU209" s="293">
        <v>1835</v>
      </c>
      <c r="CV209" s="293">
        <v>2037</v>
      </c>
      <c r="CW209" s="293">
        <v>2342</v>
      </c>
      <c r="CX209" s="293">
        <v>2648</v>
      </c>
      <c r="CY209" s="187" t="s">
        <v>461</v>
      </c>
      <c r="CZ209" s="295">
        <v>78026</v>
      </c>
      <c r="DA209" s="294">
        <v>830</v>
      </c>
      <c r="DB209" s="294">
        <v>1010</v>
      </c>
      <c r="DC209" s="294">
        <v>1130</v>
      </c>
      <c r="DD209" s="294">
        <v>1400</v>
      </c>
      <c r="DE209" s="294">
        <v>1580</v>
      </c>
      <c r="DF209" s="294">
        <v>1817</v>
      </c>
      <c r="DG209" s="187">
        <v>2054</v>
      </c>
      <c r="DH209" s="294">
        <v>1079</v>
      </c>
      <c r="DI209" s="294">
        <v>1313</v>
      </c>
      <c r="DJ209" s="294">
        <v>1469</v>
      </c>
      <c r="DK209" s="294">
        <v>1820</v>
      </c>
      <c r="DL209" s="294">
        <v>2054</v>
      </c>
      <c r="DM209" s="294">
        <v>2362</v>
      </c>
      <c r="DN209" s="187">
        <v>2670</v>
      </c>
    </row>
    <row r="210" spans="30:118" x14ac:dyDescent="0.2">
      <c r="AD210" s="126" t="s">
        <v>124</v>
      </c>
      <c r="CJ210" s="10" t="s">
        <v>82</v>
      </c>
      <c r="CK210" s="293">
        <v>684</v>
      </c>
      <c r="CL210" s="293">
        <v>689</v>
      </c>
      <c r="CM210" s="293">
        <v>905</v>
      </c>
      <c r="CN210" s="293">
        <v>1189</v>
      </c>
      <c r="CO210" s="293">
        <v>1345</v>
      </c>
      <c r="CP210" s="293">
        <v>1546</v>
      </c>
      <c r="CQ210" s="293">
        <v>1748</v>
      </c>
      <c r="CR210" s="293">
        <v>889</v>
      </c>
      <c r="CS210" s="293">
        <v>895</v>
      </c>
      <c r="CT210" s="293">
        <v>1176</v>
      </c>
      <c r="CU210" s="293">
        <v>1545</v>
      </c>
      <c r="CV210" s="293">
        <v>1748</v>
      </c>
      <c r="CW210" s="293">
        <v>2009</v>
      </c>
      <c r="CX210" s="293">
        <v>2272</v>
      </c>
      <c r="CY210" s="187" t="s">
        <v>461</v>
      </c>
      <c r="CZ210" s="295">
        <v>78050</v>
      </c>
      <c r="DA210" s="294">
        <v>960</v>
      </c>
      <c r="DB210" s="294">
        <v>1160</v>
      </c>
      <c r="DC210" s="294">
        <v>1300</v>
      </c>
      <c r="DD210" s="294">
        <v>1610</v>
      </c>
      <c r="DE210" s="294">
        <v>1820</v>
      </c>
      <c r="DF210" s="294">
        <v>2093</v>
      </c>
      <c r="DG210" s="187">
        <v>2366</v>
      </c>
      <c r="DH210" s="294">
        <v>1248</v>
      </c>
      <c r="DI210" s="294">
        <v>1508</v>
      </c>
      <c r="DJ210" s="294">
        <v>1690</v>
      </c>
      <c r="DK210" s="294">
        <v>2093</v>
      </c>
      <c r="DL210" s="294">
        <v>2366</v>
      </c>
      <c r="DM210" s="294">
        <v>2720</v>
      </c>
      <c r="DN210" s="187">
        <v>3075</v>
      </c>
    </row>
    <row r="211" spans="30:118" x14ac:dyDescent="0.2">
      <c r="AD211" s="129" t="s">
        <v>125</v>
      </c>
      <c r="CJ211" s="10" t="s">
        <v>83</v>
      </c>
      <c r="CK211" s="293">
        <v>766</v>
      </c>
      <c r="CL211" s="293">
        <v>771</v>
      </c>
      <c r="CM211" s="293">
        <v>1013</v>
      </c>
      <c r="CN211" s="293">
        <v>1225</v>
      </c>
      <c r="CO211" s="293">
        <v>1505</v>
      </c>
      <c r="CP211" s="293">
        <v>1730</v>
      </c>
      <c r="CQ211" s="293">
        <v>1956</v>
      </c>
      <c r="CR211" s="293">
        <v>995</v>
      </c>
      <c r="CS211" s="293">
        <v>1002</v>
      </c>
      <c r="CT211" s="293">
        <v>1316</v>
      </c>
      <c r="CU211" s="293">
        <v>1592</v>
      </c>
      <c r="CV211" s="293">
        <v>1956</v>
      </c>
      <c r="CW211" s="293">
        <v>2249</v>
      </c>
      <c r="CX211" s="293">
        <v>2542</v>
      </c>
      <c r="CY211" s="187" t="s">
        <v>461</v>
      </c>
      <c r="CZ211" s="295">
        <v>78052</v>
      </c>
      <c r="DA211" s="294">
        <v>840</v>
      </c>
      <c r="DB211" s="294">
        <v>980</v>
      </c>
      <c r="DC211" s="294">
        <v>1140</v>
      </c>
      <c r="DD211" s="294">
        <v>1440</v>
      </c>
      <c r="DE211" s="294">
        <v>1580</v>
      </c>
      <c r="DF211" s="294">
        <v>1817</v>
      </c>
      <c r="DG211" s="187">
        <v>2054</v>
      </c>
      <c r="DH211" s="294">
        <v>1092</v>
      </c>
      <c r="DI211" s="294">
        <v>1274</v>
      </c>
      <c r="DJ211" s="294">
        <v>1482</v>
      </c>
      <c r="DK211" s="294">
        <v>1872</v>
      </c>
      <c r="DL211" s="294">
        <v>2054</v>
      </c>
      <c r="DM211" s="294">
        <v>2362</v>
      </c>
      <c r="DN211" s="187">
        <v>2670</v>
      </c>
    </row>
    <row r="212" spans="30:118" x14ac:dyDescent="0.2">
      <c r="AD212" s="126" t="s">
        <v>126</v>
      </c>
      <c r="CJ212" s="10" t="s">
        <v>84</v>
      </c>
      <c r="CK212" s="293">
        <v>791</v>
      </c>
      <c r="CL212" s="293">
        <v>818</v>
      </c>
      <c r="CM212" s="293">
        <v>1016</v>
      </c>
      <c r="CN212" s="293">
        <v>1332</v>
      </c>
      <c r="CO212" s="293">
        <v>1510</v>
      </c>
      <c r="CP212" s="293">
        <v>1736</v>
      </c>
      <c r="CQ212" s="293">
        <v>1963</v>
      </c>
      <c r="CR212" s="293">
        <v>1028</v>
      </c>
      <c r="CS212" s="293">
        <v>1063</v>
      </c>
      <c r="CT212" s="293">
        <v>1320</v>
      </c>
      <c r="CU212" s="293">
        <v>1731</v>
      </c>
      <c r="CV212" s="293">
        <v>1963</v>
      </c>
      <c r="CW212" s="293">
        <v>2256</v>
      </c>
      <c r="CX212" s="293">
        <v>2551</v>
      </c>
      <c r="CY212" s="187" t="s">
        <v>461</v>
      </c>
      <c r="CZ212" s="295">
        <v>78064</v>
      </c>
      <c r="DA212" s="294">
        <v>1020</v>
      </c>
      <c r="DB212" s="294">
        <v>1240</v>
      </c>
      <c r="DC212" s="294">
        <v>1390</v>
      </c>
      <c r="DD212" s="294">
        <v>1720</v>
      </c>
      <c r="DE212" s="294">
        <v>1940</v>
      </c>
      <c r="DF212" s="294">
        <v>2231</v>
      </c>
      <c r="DG212" s="187">
        <v>2522</v>
      </c>
      <c r="DH212" s="294">
        <v>1326</v>
      </c>
      <c r="DI212" s="294">
        <v>1612</v>
      </c>
      <c r="DJ212" s="294">
        <v>1807</v>
      </c>
      <c r="DK212" s="294">
        <v>2236</v>
      </c>
      <c r="DL212" s="294">
        <v>2522</v>
      </c>
      <c r="DM212" s="294">
        <v>2900</v>
      </c>
      <c r="DN212" s="187">
        <v>3278</v>
      </c>
    </row>
    <row r="213" spans="30:118" x14ac:dyDescent="0.2">
      <c r="AD213" s="129" t="s">
        <v>127</v>
      </c>
      <c r="CJ213" s="10" t="s">
        <v>85</v>
      </c>
      <c r="CK213" s="293">
        <v>1073</v>
      </c>
      <c r="CL213" s="293">
        <v>1135</v>
      </c>
      <c r="CM213" s="293">
        <v>1357</v>
      </c>
      <c r="CN213" s="293">
        <v>1792</v>
      </c>
      <c r="CO213" s="293">
        <v>2303</v>
      </c>
      <c r="CP213" s="293">
        <v>2648</v>
      </c>
      <c r="CQ213" s="293">
        <v>2993</v>
      </c>
      <c r="CR213" s="293">
        <v>1394</v>
      </c>
      <c r="CS213" s="293">
        <v>1475</v>
      </c>
      <c r="CT213" s="293">
        <v>1764</v>
      </c>
      <c r="CU213" s="293">
        <v>2329</v>
      </c>
      <c r="CV213" s="293">
        <v>2993</v>
      </c>
      <c r="CW213" s="293">
        <v>3442</v>
      </c>
      <c r="CX213" s="293">
        <v>3890</v>
      </c>
      <c r="CY213" s="187" t="s">
        <v>461</v>
      </c>
      <c r="CZ213" s="295">
        <v>78065</v>
      </c>
      <c r="DA213" s="294">
        <v>700</v>
      </c>
      <c r="DB213" s="294">
        <v>850</v>
      </c>
      <c r="DC213" s="294">
        <v>950</v>
      </c>
      <c r="DD213" s="294">
        <v>1180</v>
      </c>
      <c r="DE213" s="294">
        <v>1510</v>
      </c>
      <c r="DF213" s="294">
        <v>1736</v>
      </c>
      <c r="DG213" s="187">
        <v>1963</v>
      </c>
      <c r="DH213" s="294">
        <v>910</v>
      </c>
      <c r="DI213" s="294">
        <v>1105</v>
      </c>
      <c r="DJ213" s="294">
        <v>1235</v>
      </c>
      <c r="DK213" s="294">
        <v>1534</v>
      </c>
      <c r="DL213" s="294">
        <v>1963</v>
      </c>
      <c r="DM213" s="294">
        <v>2256</v>
      </c>
      <c r="DN213" s="187">
        <v>2551</v>
      </c>
    </row>
    <row r="214" spans="30:118" x14ac:dyDescent="0.2">
      <c r="AD214" s="126" t="s">
        <v>128</v>
      </c>
      <c r="CJ214" s="10" t="s">
        <v>86</v>
      </c>
      <c r="CK214" s="293">
        <v>836</v>
      </c>
      <c r="CL214" s="293">
        <v>842</v>
      </c>
      <c r="CM214" s="293">
        <v>1106</v>
      </c>
      <c r="CN214" s="293">
        <v>1337</v>
      </c>
      <c r="CO214" s="293">
        <v>1644</v>
      </c>
      <c r="CP214" s="293">
        <v>1890</v>
      </c>
      <c r="CQ214" s="293">
        <v>2137</v>
      </c>
      <c r="CR214" s="293">
        <v>1086</v>
      </c>
      <c r="CS214" s="293">
        <v>1094</v>
      </c>
      <c r="CT214" s="293">
        <v>1437</v>
      </c>
      <c r="CU214" s="293">
        <v>1738</v>
      </c>
      <c r="CV214" s="293">
        <v>2137</v>
      </c>
      <c r="CW214" s="293">
        <v>2457</v>
      </c>
      <c r="CX214" s="293">
        <v>2778</v>
      </c>
      <c r="CY214" s="187" t="s">
        <v>461</v>
      </c>
      <c r="CZ214" s="295">
        <v>78069</v>
      </c>
      <c r="DA214" s="294">
        <v>680</v>
      </c>
      <c r="DB214" s="294">
        <v>800</v>
      </c>
      <c r="DC214" s="294">
        <v>920</v>
      </c>
      <c r="DD214" s="294">
        <v>1150</v>
      </c>
      <c r="DE214" s="294">
        <v>1330</v>
      </c>
      <c r="DF214" s="294">
        <v>1529</v>
      </c>
      <c r="DG214" s="187">
        <v>1729</v>
      </c>
      <c r="DH214" s="294">
        <v>884</v>
      </c>
      <c r="DI214" s="294">
        <v>1040</v>
      </c>
      <c r="DJ214" s="294">
        <v>1196</v>
      </c>
      <c r="DK214" s="294">
        <v>1495</v>
      </c>
      <c r="DL214" s="294">
        <v>1729</v>
      </c>
      <c r="DM214" s="294">
        <v>1987</v>
      </c>
      <c r="DN214" s="187">
        <v>2247</v>
      </c>
    </row>
    <row r="215" spans="30:118" x14ac:dyDescent="0.2">
      <c r="AD215" s="129" t="s">
        <v>129</v>
      </c>
      <c r="CJ215" s="10" t="s">
        <v>87</v>
      </c>
      <c r="CK215" s="293">
        <v>703</v>
      </c>
      <c r="CL215" s="293">
        <v>708</v>
      </c>
      <c r="CM215" s="293">
        <v>930</v>
      </c>
      <c r="CN215" s="293">
        <v>1124</v>
      </c>
      <c r="CO215" s="293">
        <v>1382</v>
      </c>
      <c r="CP215" s="293">
        <v>1589</v>
      </c>
      <c r="CQ215" s="293">
        <v>1796</v>
      </c>
      <c r="CR215" s="293">
        <v>913</v>
      </c>
      <c r="CS215" s="293">
        <v>920</v>
      </c>
      <c r="CT215" s="293">
        <v>1209</v>
      </c>
      <c r="CU215" s="293">
        <v>1461</v>
      </c>
      <c r="CV215" s="293">
        <v>1796</v>
      </c>
      <c r="CW215" s="293">
        <v>2065</v>
      </c>
      <c r="CX215" s="293">
        <v>2334</v>
      </c>
      <c r="CY215" s="187" t="s">
        <v>461</v>
      </c>
      <c r="CZ215" s="295">
        <v>78073</v>
      </c>
      <c r="DA215" s="294">
        <v>830</v>
      </c>
      <c r="DB215" s="294">
        <v>950</v>
      </c>
      <c r="DC215" s="294">
        <v>1130</v>
      </c>
      <c r="DD215" s="294">
        <v>1430</v>
      </c>
      <c r="DE215" s="294">
        <v>1680</v>
      </c>
      <c r="DF215" s="294">
        <v>1932</v>
      </c>
      <c r="DG215" s="187">
        <v>2184</v>
      </c>
      <c r="DH215" s="294">
        <v>1079</v>
      </c>
      <c r="DI215" s="294">
        <v>1235</v>
      </c>
      <c r="DJ215" s="294">
        <v>1469</v>
      </c>
      <c r="DK215" s="294">
        <v>1859</v>
      </c>
      <c r="DL215" s="294">
        <v>2184</v>
      </c>
      <c r="DM215" s="294">
        <v>2511</v>
      </c>
      <c r="DN215" s="187">
        <v>2839</v>
      </c>
    </row>
    <row r="216" spans="30:118" x14ac:dyDescent="0.2">
      <c r="AD216" s="126" t="s">
        <v>130</v>
      </c>
      <c r="CJ216" s="10" t="s">
        <v>88</v>
      </c>
      <c r="CK216" s="293">
        <v>819</v>
      </c>
      <c r="CL216" s="293">
        <v>937</v>
      </c>
      <c r="CM216" s="293">
        <v>1052</v>
      </c>
      <c r="CN216" s="293">
        <v>1313</v>
      </c>
      <c r="CO216" s="293">
        <v>1785</v>
      </c>
      <c r="CP216" s="293">
        <v>2052</v>
      </c>
      <c r="CQ216" s="293">
        <v>2320</v>
      </c>
      <c r="CR216" s="293">
        <v>1064</v>
      </c>
      <c r="CS216" s="293">
        <v>1218</v>
      </c>
      <c r="CT216" s="293">
        <v>1367</v>
      </c>
      <c r="CU216" s="293">
        <v>1706</v>
      </c>
      <c r="CV216" s="293">
        <v>2320</v>
      </c>
      <c r="CW216" s="293">
        <v>2667</v>
      </c>
      <c r="CX216" s="293">
        <v>3016</v>
      </c>
      <c r="CY216" s="187" t="s">
        <v>461</v>
      </c>
      <c r="CZ216" s="295">
        <v>78113</v>
      </c>
      <c r="DA216" s="294">
        <v>960</v>
      </c>
      <c r="DB216" s="294">
        <v>1090</v>
      </c>
      <c r="DC216" s="294">
        <v>1310</v>
      </c>
      <c r="DD216" s="294">
        <v>1660</v>
      </c>
      <c r="DE216" s="294">
        <v>1970</v>
      </c>
      <c r="DF216" s="294">
        <v>2265</v>
      </c>
      <c r="DG216" s="187">
        <v>2561</v>
      </c>
      <c r="DH216" s="294">
        <v>1248</v>
      </c>
      <c r="DI216" s="294">
        <v>1417</v>
      </c>
      <c r="DJ216" s="294">
        <v>1703</v>
      </c>
      <c r="DK216" s="294">
        <v>2158</v>
      </c>
      <c r="DL216" s="294">
        <v>2561</v>
      </c>
      <c r="DM216" s="294">
        <v>2944</v>
      </c>
      <c r="DN216" s="187">
        <v>3329</v>
      </c>
    </row>
    <row r="217" spans="30:118" x14ac:dyDescent="0.2">
      <c r="AD217" s="129" t="s">
        <v>131</v>
      </c>
      <c r="CJ217" s="10" t="s">
        <v>89</v>
      </c>
      <c r="CK217" s="293">
        <v>735</v>
      </c>
      <c r="CL217" s="293">
        <v>760</v>
      </c>
      <c r="CM217" s="293">
        <v>944</v>
      </c>
      <c r="CN217" s="293">
        <v>1141</v>
      </c>
      <c r="CO217" s="293">
        <v>1403</v>
      </c>
      <c r="CP217" s="293">
        <v>1613</v>
      </c>
      <c r="CQ217" s="293">
        <v>1823</v>
      </c>
      <c r="CR217" s="293">
        <v>955</v>
      </c>
      <c r="CS217" s="293">
        <v>988</v>
      </c>
      <c r="CT217" s="293">
        <v>1227</v>
      </c>
      <c r="CU217" s="293">
        <v>1483</v>
      </c>
      <c r="CV217" s="293">
        <v>1823</v>
      </c>
      <c r="CW217" s="293">
        <v>2096</v>
      </c>
      <c r="CX217" s="293">
        <v>2369</v>
      </c>
      <c r="CY217" s="187" t="s">
        <v>461</v>
      </c>
      <c r="CZ217" s="295">
        <v>78114</v>
      </c>
      <c r="DA217" s="294">
        <v>960</v>
      </c>
      <c r="DB217" s="294">
        <v>1080</v>
      </c>
      <c r="DC217" s="294">
        <v>1310</v>
      </c>
      <c r="DD217" s="294">
        <v>1660</v>
      </c>
      <c r="DE217" s="294">
        <v>1980</v>
      </c>
      <c r="DF217" s="294">
        <v>2277</v>
      </c>
      <c r="DG217" s="187">
        <v>2574</v>
      </c>
      <c r="DH217" s="294">
        <v>1248</v>
      </c>
      <c r="DI217" s="294">
        <v>1404</v>
      </c>
      <c r="DJ217" s="294">
        <v>1703</v>
      </c>
      <c r="DK217" s="294">
        <v>2158</v>
      </c>
      <c r="DL217" s="294">
        <v>2574</v>
      </c>
      <c r="DM217" s="294">
        <v>2960</v>
      </c>
      <c r="DN217" s="187">
        <v>3346</v>
      </c>
    </row>
    <row r="218" spans="30:118" x14ac:dyDescent="0.2">
      <c r="AD218" s="126" t="s">
        <v>132</v>
      </c>
      <c r="CJ218" s="10" t="s">
        <v>90</v>
      </c>
      <c r="CK218" s="293">
        <v>1073</v>
      </c>
      <c r="CL218" s="293">
        <v>1135</v>
      </c>
      <c r="CM218" s="293">
        <v>1357</v>
      </c>
      <c r="CN218" s="293">
        <v>1792</v>
      </c>
      <c r="CO218" s="293">
        <v>2303</v>
      </c>
      <c r="CP218" s="293">
        <v>2648</v>
      </c>
      <c r="CQ218" s="293">
        <v>2993</v>
      </c>
      <c r="CR218" s="293">
        <v>1394</v>
      </c>
      <c r="CS218" s="293">
        <v>1475</v>
      </c>
      <c r="CT218" s="293">
        <v>1764</v>
      </c>
      <c r="CU218" s="293">
        <v>2329</v>
      </c>
      <c r="CV218" s="293">
        <v>2993</v>
      </c>
      <c r="CW218" s="293">
        <v>3442</v>
      </c>
      <c r="CX218" s="293">
        <v>3890</v>
      </c>
      <c r="CY218" s="187" t="s">
        <v>461</v>
      </c>
      <c r="CZ218" s="295">
        <v>78118</v>
      </c>
      <c r="DA218" s="294">
        <v>840</v>
      </c>
      <c r="DB218" s="294">
        <v>1020</v>
      </c>
      <c r="DC218" s="294">
        <v>1140</v>
      </c>
      <c r="DD218" s="294">
        <v>1410</v>
      </c>
      <c r="DE218" s="294">
        <v>1590</v>
      </c>
      <c r="DF218" s="294">
        <v>1828</v>
      </c>
      <c r="DG218" s="187">
        <v>2067</v>
      </c>
      <c r="DH218" s="294">
        <v>1092</v>
      </c>
      <c r="DI218" s="294">
        <v>1326</v>
      </c>
      <c r="DJ218" s="294">
        <v>1482</v>
      </c>
      <c r="DK218" s="294">
        <v>1833</v>
      </c>
      <c r="DL218" s="294">
        <v>2067</v>
      </c>
      <c r="DM218" s="294">
        <v>2376</v>
      </c>
      <c r="DN218" s="187">
        <v>2687</v>
      </c>
    </row>
    <row r="219" spans="30:118" x14ac:dyDescent="0.2">
      <c r="AD219" s="129" t="s">
        <v>133</v>
      </c>
      <c r="CJ219" s="10" t="s">
        <v>91</v>
      </c>
      <c r="CK219" s="293">
        <v>705</v>
      </c>
      <c r="CL219" s="293">
        <v>729</v>
      </c>
      <c r="CM219" s="293">
        <v>905</v>
      </c>
      <c r="CN219" s="293">
        <v>1275</v>
      </c>
      <c r="CO219" s="293">
        <v>1457</v>
      </c>
      <c r="CP219" s="293">
        <v>1675</v>
      </c>
      <c r="CQ219" s="293">
        <v>1894</v>
      </c>
      <c r="CR219" s="293">
        <v>916</v>
      </c>
      <c r="CS219" s="293">
        <v>947</v>
      </c>
      <c r="CT219" s="293">
        <v>1176</v>
      </c>
      <c r="CU219" s="293">
        <v>1657</v>
      </c>
      <c r="CV219" s="293">
        <v>1894</v>
      </c>
      <c r="CW219" s="293">
        <v>2177</v>
      </c>
      <c r="CX219" s="293">
        <v>2462</v>
      </c>
      <c r="CY219" s="187" t="s">
        <v>461</v>
      </c>
      <c r="CZ219" s="295">
        <v>78264</v>
      </c>
      <c r="DA219" s="294">
        <v>960</v>
      </c>
      <c r="DB219" s="294">
        <v>1090</v>
      </c>
      <c r="DC219" s="294">
        <v>1310</v>
      </c>
      <c r="DD219" s="294">
        <v>1660</v>
      </c>
      <c r="DE219" s="294">
        <v>1980</v>
      </c>
      <c r="DF219" s="294">
        <v>2277</v>
      </c>
      <c r="DG219" s="187">
        <v>2574</v>
      </c>
      <c r="DH219" s="294">
        <v>1248</v>
      </c>
      <c r="DI219" s="294">
        <v>1417</v>
      </c>
      <c r="DJ219" s="294">
        <v>1703</v>
      </c>
      <c r="DK219" s="294">
        <v>2158</v>
      </c>
      <c r="DL219" s="294">
        <v>2574</v>
      </c>
      <c r="DM219" s="294">
        <v>2960</v>
      </c>
      <c r="DN219" s="187">
        <v>3346</v>
      </c>
    </row>
    <row r="220" spans="30:118" x14ac:dyDescent="0.2">
      <c r="AD220" s="126" t="s">
        <v>134</v>
      </c>
      <c r="CJ220" s="10" t="s">
        <v>92</v>
      </c>
      <c r="CK220" s="293">
        <v>959</v>
      </c>
      <c r="CL220" s="293">
        <v>966</v>
      </c>
      <c r="CM220" s="293">
        <v>1269</v>
      </c>
      <c r="CN220" s="293">
        <v>1783</v>
      </c>
      <c r="CO220" s="293">
        <v>1886</v>
      </c>
      <c r="CP220" s="293">
        <v>2168</v>
      </c>
      <c r="CQ220" s="293">
        <v>2451</v>
      </c>
      <c r="CR220" s="293">
        <v>1246</v>
      </c>
      <c r="CS220" s="293">
        <v>1255</v>
      </c>
      <c r="CT220" s="293">
        <v>1649</v>
      </c>
      <c r="CU220" s="293">
        <v>2317</v>
      </c>
      <c r="CV220" s="293">
        <v>2451</v>
      </c>
      <c r="CW220" s="293">
        <v>2818</v>
      </c>
      <c r="CX220" s="293">
        <v>3186</v>
      </c>
      <c r="CY220" s="187" t="s">
        <v>462</v>
      </c>
      <c r="CZ220" s="295">
        <v>77418</v>
      </c>
      <c r="DA220" s="294">
        <v>710</v>
      </c>
      <c r="DB220" s="294">
        <v>810</v>
      </c>
      <c r="DC220" s="294">
        <v>910</v>
      </c>
      <c r="DD220" s="294">
        <v>1280</v>
      </c>
      <c r="DE220" s="294">
        <v>1540</v>
      </c>
      <c r="DF220" s="294">
        <v>1771</v>
      </c>
      <c r="DG220" s="187">
        <v>2002</v>
      </c>
      <c r="DH220" s="294">
        <v>923</v>
      </c>
      <c r="DI220" s="294">
        <v>1053</v>
      </c>
      <c r="DJ220" s="294">
        <v>1183</v>
      </c>
      <c r="DK220" s="294">
        <v>1664</v>
      </c>
      <c r="DL220" s="294">
        <v>2002</v>
      </c>
      <c r="DM220" s="294">
        <v>2302</v>
      </c>
      <c r="DN220" s="187">
        <v>2602</v>
      </c>
    </row>
    <row r="221" spans="30:118" x14ac:dyDescent="0.2">
      <c r="AD221" s="129" t="s">
        <v>135</v>
      </c>
      <c r="CJ221" s="10" t="s">
        <v>93</v>
      </c>
      <c r="CK221" s="293">
        <v>791</v>
      </c>
      <c r="CL221" s="293">
        <v>818</v>
      </c>
      <c r="CM221" s="293">
        <v>1016</v>
      </c>
      <c r="CN221" s="293">
        <v>1332</v>
      </c>
      <c r="CO221" s="293">
        <v>1510</v>
      </c>
      <c r="CP221" s="293">
        <v>1736</v>
      </c>
      <c r="CQ221" s="293">
        <v>1963</v>
      </c>
      <c r="CR221" s="293">
        <v>1028</v>
      </c>
      <c r="CS221" s="293">
        <v>1063</v>
      </c>
      <c r="CT221" s="293">
        <v>1320</v>
      </c>
      <c r="CU221" s="293">
        <v>1731</v>
      </c>
      <c r="CV221" s="293">
        <v>1963</v>
      </c>
      <c r="CW221" s="293">
        <v>2256</v>
      </c>
      <c r="CX221" s="293">
        <v>2551</v>
      </c>
      <c r="CY221" s="187" t="s">
        <v>462</v>
      </c>
      <c r="CZ221" s="295">
        <v>77426</v>
      </c>
      <c r="DA221" s="294">
        <v>790</v>
      </c>
      <c r="DB221" s="294">
        <v>870</v>
      </c>
      <c r="DC221" s="294">
        <v>990</v>
      </c>
      <c r="DD221" s="294">
        <v>1370</v>
      </c>
      <c r="DE221" s="294">
        <v>1690</v>
      </c>
      <c r="DF221" s="294">
        <v>1943</v>
      </c>
      <c r="DG221" s="187">
        <v>2197</v>
      </c>
      <c r="DH221" s="294">
        <v>1027</v>
      </c>
      <c r="DI221" s="294">
        <v>1131</v>
      </c>
      <c r="DJ221" s="294">
        <v>1287</v>
      </c>
      <c r="DK221" s="294">
        <v>1781</v>
      </c>
      <c r="DL221" s="294">
        <v>2197</v>
      </c>
      <c r="DM221" s="294">
        <v>2525</v>
      </c>
      <c r="DN221" s="187">
        <v>2856</v>
      </c>
    </row>
    <row r="222" spans="30:118" x14ac:dyDescent="0.2">
      <c r="AD222" s="126" t="s">
        <v>136</v>
      </c>
      <c r="CJ222" s="10" t="s">
        <v>94</v>
      </c>
      <c r="CK222" s="293">
        <v>1010</v>
      </c>
      <c r="CL222" s="293">
        <v>1016</v>
      </c>
      <c r="CM222" s="293">
        <v>1276</v>
      </c>
      <c r="CN222" s="293">
        <v>1588</v>
      </c>
      <c r="CO222" s="293">
        <v>1753</v>
      </c>
      <c r="CP222" s="293">
        <v>2015</v>
      </c>
      <c r="CQ222" s="293">
        <v>2278</v>
      </c>
      <c r="CR222" s="293">
        <v>1313</v>
      </c>
      <c r="CS222" s="293">
        <v>1320</v>
      </c>
      <c r="CT222" s="293">
        <v>1658</v>
      </c>
      <c r="CU222" s="293">
        <v>2064</v>
      </c>
      <c r="CV222" s="293">
        <v>2278</v>
      </c>
      <c r="CW222" s="293">
        <v>2619</v>
      </c>
      <c r="CX222" s="293">
        <v>2961</v>
      </c>
      <c r="CY222" s="187" t="s">
        <v>462</v>
      </c>
      <c r="CZ222" s="295">
        <v>77473</v>
      </c>
      <c r="DA222" s="294">
        <v>870</v>
      </c>
      <c r="DB222" s="294">
        <v>980</v>
      </c>
      <c r="DC222" s="294">
        <v>1100</v>
      </c>
      <c r="DD222" s="294">
        <v>1550</v>
      </c>
      <c r="DE222" s="294">
        <v>1870</v>
      </c>
      <c r="DF222" s="294">
        <v>2150</v>
      </c>
      <c r="DG222" s="187">
        <v>2431</v>
      </c>
      <c r="DH222" s="294">
        <v>1131</v>
      </c>
      <c r="DI222" s="294">
        <v>1274</v>
      </c>
      <c r="DJ222" s="294">
        <v>1430</v>
      </c>
      <c r="DK222" s="294">
        <v>2015</v>
      </c>
      <c r="DL222" s="294">
        <v>2431</v>
      </c>
      <c r="DM222" s="294">
        <v>2795</v>
      </c>
      <c r="DN222" s="187">
        <v>3160</v>
      </c>
    </row>
    <row r="223" spans="30:118" x14ac:dyDescent="0.2">
      <c r="AD223" s="129" t="s">
        <v>137</v>
      </c>
      <c r="CJ223" s="10" t="s">
        <v>95</v>
      </c>
      <c r="CK223" s="293">
        <v>647</v>
      </c>
      <c r="CL223" s="293">
        <v>749</v>
      </c>
      <c r="CM223" s="293">
        <v>905</v>
      </c>
      <c r="CN223" s="293">
        <v>1275</v>
      </c>
      <c r="CO223" s="293">
        <v>1536</v>
      </c>
      <c r="CP223" s="293">
        <v>1766</v>
      </c>
      <c r="CQ223" s="293">
        <v>1996</v>
      </c>
      <c r="CR223" s="293">
        <v>841</v>
      </c>
      <c r="CS223" s="293">
        <v>973</v>
      </c>
      <c r="CT223" s="293">
        <v>1176</v>
      </c>
      <c r="CU223" s="293">
        <v>1657</v>
      </c>
      <c r="CV223" s="293">
        <v>1996</v>
      </c>
      <c r="CW223" s="293">
        <v>2295</v>
      </c>
      <c r="CX223" s="293">
        <v>2594</v>
      </c>
      <c r="CY223" s="187" t="s">
        <v>462</v>
      </c>
      <c r="CZ223" s="295">
        <v>77474</v>
      </c>
      <c r="DA223" s="294">
        <v>870</v>
      </c>
      <c r="DB223" s="294">
        <v>980</v>
      </c>
      <c r="DC223" s="294">
        <v>1100</v>
      </c>
      <c r="DD223" s="294">
        <v>1550</v>
      </c>
      <c r="DE223" s="294">
        <v>1870</v>
      </c>
      <c r="DF223" s="294">
        <v>2150</v>
      </c>
      <c r="DG223" s="187">
        <v>2431</v>
      </c>
      <c r="DH223" s="294">
        <v>1131</v>
      </c>
      <c r="DI223" s="294">
        <v>1274</v>
      </c>
      <c r="DJ223" s="294">
        <v>1430</v>
      </c>
      <c r="DK223" s="294">
        <v>2015</v>
      </c>
      <c r="DL223" s="294">
        <v>2431</v>
      </c>
      <c r="DM223" s="294">
        <v>2795</v>
      </c>
      <c r="DN223" s="187">
        <v>3160</v>
      </c>
    </row>
    <row r="224" spans="30:118" x14ac:dyDescent="0.2">
      <c r="AD224" s="126" t="s">
        <v>138</v>
      </c>
      <c r="CJ224" s="10" t="s">
        <v>96</v>
      </c>
      <c r="CK224" s="293">
        <v>773</v>
      </c>
      <c r="CL224" s="293">
        <v>779</v>
      </c>
      <c r="CM224" s="293">
        <v>1023</v>
      </c>
      <c r="CN224" s="293">
        <v>1237</v>
      </c>
      <c r="CO224" s="293">
        <v>1362</v>
      </c>
      <c r="CP224" s="293">
        <v>1566</v>
      </c>
      <c r="CQ224" s="293">
        <v>1770</v>
      </c>
      <c r="CR224" s="293">
        <v>1004</v>
      </c>
      <c r="CS224" s="293">
        <v>1012</v>
      </c>
      <c r="CT224" s="293">
        <v>1329</v>
      </c>
      <c r="CU224" s="293">
        <v>1608</v>
      </c>
      <c r="CV224" s="293">
        <v>1770</v>
      </c>
      <c r="CW224" s="293">
        <v>2035</v>
      </c>
      <c r="CX224" s="293">
        <v>2301</v>
      </c>
      <c r="CY224" s="187" t="s">
        <v>462</v>
      </c>
      <c r="CZ224" s="295">
        <v>77485</v>
      </c>
      <c r="DA224" s="294">
        <v>710</v>
      </c>
      <c r="DB224" s="294">
        <v>780</v>
      </c>
      <c r="DC224" s="294">
        <v>910</v>
      </c>
      <c r="DD224" s="294">
        <v>1240</v>
      </c>
      <c r="DE224" s="294">
        <v>1540</v>
      </c>
      <c r="DF224" s="294">
        <v>1771</v>
      </c>
      <c r="DG224" s="187">
        <v>2002</v>
      </c>
      <c r="DH224" s="294">
        <v>923</v>
      </c>
      <c r="DI224" s="294">
        <v>1014</v>
      </c>
      <c r="DJ224" s="294">
        <v>1183</v>
      </c>
      <c r="DK224" s="294">
        <v>1612</v>
      </c>
      <c r="DL224" s="294">
        <v>2002</v>
      </c>
      <c r="DM224" s="294">
        <v>2302</v>
      </c>
      <c r="DN224" s="187">
        <v>2602</v>
      </c>
    </row>
    <row r="225" spans="30:118" x14ac:dyDescent="0.2">
      <c r="AD225" s="129" t="s">
        <v>139</v>
      </c>
      <c r="CJ225" s="10" t="s">
        <v>97</v>
      </c>
      <c r="CK225" s="293">
        <v>897</v>
      </c>
      <c r="CL225" s="293">
        <v>1045</v>
      </c>
      <c r="CM225" s="293">
        <v>1227</v>
      </c>
      <c r="CN225" s="293">
        <v>1678</v>
      </c>
      <c r="CO225" s="293">
        <v>2082</v>
      </c>
      <c r="CP225" s="293">
        <v>2394</v>
      </c>
      <c r="CQ225" s="293">
        <v>2706</v>
      </c>
      <c r="CR225" s="293">
        <v>1166</v>
      </c>
      <c r="CS225" s="293">
        <v>1358</v>
      </c>
      <c r="CT225" s="293">
        <v>1595</v>
      </c>
      <c r="CU225" s="293">
        <v>2181</v>
      </c>
      <c r="CV225" s="293">
        <v>2706</v>
      </c>
      <c r="CW225" s="293">
        <v>3112</v>
      </c>
      <c r="CX225" s="293">
        <v>3517</v>
      </c>
      <c r="CY225" s="187" t="s">
        <v>462</v>
      </c>
      <c r="CZ225" s="295">
        <v>77833</v>
      </c>
      <c r="DA225" s="294">
        <v>760</v>
      </c>
      <c r="DB225" s="294">
        <v>860</v>
      </c>
      <c r="DC225" s="294">
        <v>960</v>
      </c>
      <c r="DD225" s="294">
        <v>1350</v>
      </c>
      <c r="DE225" s="294">
        <v>1630</v>
      </c>
      <c r="DF225" s="294">
        <v>1874</v>
      </c>
      <c r="DG225" s="187">
        <v>2119</v>
      </c>
      <c r="DH225" s="294">
        <v>988</v>
      </c>
      <c r="DI225" s="294">
        <v>1118</v>
      </c>
      <c r="DJ225" s="294">
        <v>1248</v>
      </c>
      <c r="DK225" s="294">
        <v>1755</v>
      </c>
      <c r="DL225" s="294">
        <v>2119</v>
      </c>
      <c r="DM225" s="294">
        <v>2436</v>
      </c>
      <c r="DN225" s="187">
        <v>2754</v>
      </c>
    </row>
    <row r="226" spans="30:118" x14ac:dyDescent="0.2">
      <c r="AD226" s="126" t="s">
        <v>140</v>
      </c>
      <c r="CJ226" s="10" t="s">
        <v>98</v>
      </c>
      <c r="CK226" s="293">
        <v>889</v>
      </c>
      <c r="CL226" s="293">
        <v>930</v>
      </c>
      <c r="CM226" s="293">
        <v>1102</v>
      </c>
      <c r="CN226" s="293">
        <v>1537</v>
      </c>
      <c r="CO226" s="293">
        <v>1665</v>
      </c>
      <c r="CP226" s="293">
        <v>1914</v>
      </c>
      <c r="CQ226" s="293">
        <v>2164</v>
      </c>
      <c r="CR226" s="293">
        <v>1155</v>
      </c>
      <c r="CS226" s="293">
        <v>1209</v>
      </c>
      <c r="CT226" s="293">
        <v>1432</v>
      </c>
      <c r="CU226" s="293">
        <v>1998</v>
      </c>
      <c r="CV226" s="293">
        <v>2164</v>
      </c>
      <c r="CW226" s="293">
        <v>2488</v>
      </c>
      <c r="CX226" s="293">
        <v>2813</v>
      </c>
      <c r="CY226" s="187" t="s">
        <v>462</v>
      </c>
      <c r="CZ226" s="295">
        <v>77835</v>
      </c>
      <c r="DA226" s="294">
        <v>780</v>
      </c>
      <c r="DB226" s="294">
        <v>870</v>
      </c>
      <c r="DC226" s="294">
        <v>970</v>
      </c>
      <c r="DD226" s="294">
        <v>1370</v>
      </c>
      <c r="DE226" s="294">
        <v>1620</v>
      </c>
      <c r="DF226" s="294">
        <v>1863</v>
      </c>
      <c r="DG226" s="187">
        <v>2106</v>
      </c>
      <c r="DH226" s="294">
        <v>1014</v>
      </c>
      <c r="DI226" s="294">
        <v>1131</v>
      </c>
      <c r="DJ226" s="294">
        <v>1261</v>
      </c>
      <c r="DK226" s="294">
        <v>1781</v>
      </c>
      <c r="DL226" s="294">
        <v>2106</v>
      </c>
      <c r="DM226" s="294">
        <v>2421</v>
      </c>
      <c r="DN226" s="187">
        <v>2737</v>
      </c>
    </row>
    <row r="227" spans="30:118" x14ac:dyDescent="0.2">
      <c r="AD227" s="129" t="s">
        <v>141</v>
      </c>
      <c r="CJ227" s="10" t="s">
        <v>99</v>
      </c>
      <c r="CK227" s="293">
        <v>788</v>
      </c>
      <c r="CL227" s="293">
        <v>815</v>
      </c>
      <c r="CM227" s="293">
        <v>1012</v>
      </c>
      <c r="CN227" s="293">
        <v>1224</v>
      </c>
      <c r="CO227" s="293">
        <v>1504</v>
      </c>
      <c r="CP227" s="293">
        <v>1729</v>
      </c>
      <c r="CQ227" s="293">
        <v>1955</v>
      </c>
      <c r="CR227" s="293">
        <v>1024</v>
      </c>
      <c r="CS227" s="293">
        <v>1059</v>
      </c>
      <c r="CT227" s="293">
        <v>1315</v>
      </c>
      <c r="CU227" s="293">
        <v>1591</v>
      </c>
      <c r="CV227" s="293">
        <v>1955</v>
      </c>
      <c r="CW227" s="293">
        <v>2247</v>
      </c>
      <c r="CX227" s="293">
        <v>2541</v>
      </c>
      <c r="CY227" s="187" t="s">
        <v>462</v>
      </c>
      <c r="CZ227" s="295">
        <v>78931</v>
      </c>
      <c r="DA227" s="294">
        <v>740</v>
      </c>
      <c r="DB227" s="294">
        <v>840</v>
      </c>
      <c r="DC227" s="294">
        <v>940</v>
      </c>
      <c r="DD227" s="294">
        <v>1320</v>
      </c>
      <c r="DE227" s="294">
        <v>1590</v>
      </c>
      <c r="DF227" s="294">
        <v>1828</v>
      </c>
      <c r="DG227" s="187">
        <v>2067</v>
      </c>
      <c r="DH227" s="294">
        <v>962</v>
      </c>
      <c r="DI227" s="294">
        <v>1092</v>
      </c>
      <c r="DJ227" s="294">
        <v>1222</v>
      </c>
      <c r="DK227" s="294">
        <v>1716</v>
      </c>
      <c r="DL227" s="294">
        <v>2067</v>
      </c>
      <c r="DM227" s="294">
        <v>2376</v>
      </c>
      <c r="DN227" s="187">
        <v>2687</v>
      </c>
    </row>
    <row r="228" spans="30:118" x14ac:dyDescent="0.2">
      <c r="AD228" s="126" t="s">
        <v>142</v>
      </c>
      <c r="CJ228" s="10" t="s">
        <v>100</v>
      </c>
      <c r="CK228" s="293">
        <v>1067</v>
      </c>
      <c r="CL228" s="293">
        <v>1197</v>
      </c>
      <c r="CM228" s="293">
        <v>1458</v>
      </c>
      <c r="CN228" s="293">
        <v>1846</v>
      </c>
      <c r="CO228" s="293">
        <v>2206</v>
      </c>
      <c r="CP228" s="293">
        <v>2536</v>
      </c>
      <c r="CQ228" s="293">
        <v>2867</v>
      </c>
      <c r="CR228" s="293">
        <v>1387</v>
      </c>
      <c r="CS228" s="293">
        <v>1556</v>
      </c>
      <c r="CT228" s="293">
        <v>1895</v>
      </c>
      <c r="CU228" s="293">
        <v>2399</v>
      </c>
      <c r="CV228" s="293">
        <v>2867</v>
      </c>
      <c r="CW228" s="293">
        <v>3296</v>
      </c>
      <c r="CX228" s="293">
        <v>3727</v>
      </c>
      <c r="CY228" s="187" t="s">
        <v>462</v>
      </c>
      <c r="CZ228" s="295">
        <v>78933</v>
      </c>
      <c r="DA228" s="294">
        <v>730</v>
      </c>
      <c r="DB228" s="294">
        <v>820</v>
      </c>
      <c r="DC228" s="294">
        <v>920</v>
      </c>
      <c r="DD228" s="294">
        <v>1300</v>
      </c>
      <c r="DE228" s="294">
        <v>1560</v>
      </c>
      <c r="DF228" s="294">
        <v>1794</v>
      </c>
      <c r="DG228" s="187">
        <v>2028</v>
      </c>
      <c r="DH228" s="294">
        <v>949</v>
      </c>
      <c r="DI228" s="294">
        <v>1066</v>
      </c>
      <c r="DJ228" s="294">
        <v>1196</v>
      </c>
      <c r="DK228" s="294">
        <v>1690</v>
      </c>
      <c r="DL228" s="294">
        <v>2028</v>
      </c>
      <c r="DM228" s="294">
        <v>2332</v>
      </c>
      <c r="DN228" s="187">
        <v>2636</v>
      </c>
    </row>
    <row r="229" spans="30:118" x14ac:dyDescent="0.2">
      <c r="AD229" s="129" t="s">
        <v>143</v>
      </c>
      <c r="CJ229" s="10" t="s">
        <v>101</v>
      </c>
      <c r="CK229" s="293">
        <v>613</v>
      </c>
      <c r="CL229" s="293">
        <v>806</v>
      </c>
      <c r="CM229" s="293">
        <v>905</v>
      </c>
      <c r="CN229" s="293">
        <v>1222</v>
      </c>
      <c r="CO229" s="293">
        <v>1499</v>
      </c>
      <c r="CP229" s="293">
        <v>1723</v>
      </c>
      <c r="CQ229" s="293">
        <v>1948</v>
      </c>
      <c r="CR229" s="293">
        <v>796</v>
      </c>
      <c r="CS229" s="293">
        <v>1047</v>
      </c>
      <c r="CT229" s="293">
        <v>1176</v>
      </c>
      <c r="CU229" s="293">
        <v>1588</v>
      </c>
      <c r="CV229" s="293">
        <v>1948</v>
      </c>
      <c r="CW229" s="293">
        <v>2239</v>
      </c>
      <c r="CX229" s="293">
        <v>2532</v>
      </c>
      <c r="CY229" s="187" t="s">
        <v>462</v>
      </c>
      <c r="CZ229" s="295">
        <v>78940</v>
      </c>
      <c r="DA229" s="294">
        <v>730</v>
      </c>
      <c r="DB229" s="294">
        <v>820</v>
      </c>
      <c r="DC229" s="294">
        <v>920</v>
      </c>
      <c r="DD229" s="294">
        <v>1300</v>
      </c>
      <c r="DE229" s="294">
        <v>1560</v>
      </c>
      <c r="DF229" s="294">
        <v>1794</v>
      </c>
      <c r="DG229" s="187">
        <v>2028</v>
      </c>
      <c r="DH229" s="294">
        <v>949</v>
      </c>
      <c r="DI229" s="294">
        <v>1066</v>
      </c>
      <c r="DJ229" s="294">
        <v>1196</v>
      </c>
      <c r="DK229" s="294">
        <v>1690</v>
      </c>
      <c r="DL229" s="294">
        <v>2028</v>
      </c>
      <c r="DM229" s="294">
        <v>2332</v>
      </c>
      <c r="DN229" s="187">
        <v>2636</v>
      </c>
    </row>
    <row r="230" spans="30:118" x14ac:dyDescent="0.2">
      <c r="AD230" s="126" t="s">
        <v>144</v>
      </c>
      <c r="CJ230" s="10" t="s">
        <v>102</v>
      </c>
      <c r="CK230" s="293">
        <v>684</v>
      </c>
      <c r="CL230" s="293">
        <v>689</v>
      </c>
      <c r="CM230" s="293">
        <v>905</v>
      </c>
      <c r="CN230" s="293">
        <v>1254</v>
      </c>
      <c r="CO230" s="293">
        <v>1345</v>
      </c>
      <c r="CP230" s="293">
        <v>1546</v>
      </c>
      <c r="CQ230" s="293">
        <v>1748</v>
      </c>
      <c r="CR230" s="293">
        <v>889</v>
      </c>
      <c r="CS230" s="293">
        <v>895</v>
      </c>
      <c r="CT230" s="293">
        <v>1176</v>
      </c>
      <c r="CU230" s="293">
        <v>1630</v>
      </c>
      <c r="CV230" s="293">
        <v>1748</v>
      </c>
      <c r="CW230" s="293">
        <v>2009</v>
      </c>
      <c r="CX230" s="293">
        <v>2272</v>
      </c>
      <c r="CY230" s="187" t="s">
        <v>462</v>
      </c>
      <c r="CZ230" s="295">
        <v>78944</v>
      </c>
      <c r="DA230" s="294">
        <v>760</v>
      </c>
      <c r="DB230" s="294">
        <v>860</v>
      </c>
      <c r="DC230" s="294">
        <v>960</v>
      </c>
      <c r="DD230" s="294">
        <v>1350</v>
      </c>
      <c r="DE230" s="294">
        <v>1630</v>
      </c>
      <c r="DF230" s="294">
        <v>1874</v>
      </c>
      <c r="DG230" s="187">
        <v>2119</v>
      </c>
      <c r="DH230" s="294">
        <v>988</v>
      </c>
      <c r="DI230" s="294">
        <v>1118</v>
      </c>
      <c r="DJ230" s="294">
        <v>1248</v>
      </c>
      <c r="DK230" s="294">
        <v>1755</v>
      </c>
      <c r="DL230" s="294">
        <v>2119</v>
      </c>
      <c r="DM230" s="294">
        <v>2436</v>
      </c>
      <c r="DN230" s="187">
        <v>2754</v>
      </c>
    </row>
    <row r="231" spans="30:118" x14ac:dyDescent="0.2">
      <c r="AD231" s="129" t="s">
        <v>145</v>
      </c>
      <c r="CJ231" s="10" t="s">
        <v>103</v>
      </c>
      <c r="CK231" s="293">
        <v>755</v>
      </c>
      <c r="CL231" s="293">
        <v>760</v>
      </c>
      <c r="CM231" s="293">
        <v>992</v>
      </c>
      <c r="CN231" s="293">
        <v>1199</v>
      </c>
      <c r="CO231" s="293">
        <v>1321</v>
      </c>
      <c r="CP231" s="293">
        <v>1519</v>
      </c>
      <c r="CQ231" s="293">
        <v>1717</v>
      </c>
      <c r="CR231" s="293">
        <v>981</v>
      </c>
      <c r="CS231" s="293">
        <v>988</v>
      </c>
      <c r="CT231" s="293">
        <v>1289</v>
      </c>
      <c r="CU231" s="293">
        <v>1558</v>
      </c>
      <c r="CV231" s="293">
        <v>1717</v>
      </c>
      <c r="CW231" s="293">
        <v>1974</v>
      </c>
      <c r="CX231" s="293">
        <v>2232</v>
      </c>
      <c r="CY231" s="187" t="s">
        <v>462</v>
      </c>
      <c r="CZ231" s="295">
        <v>78950</v>
      </c>
      <c r="DA231" s="294">
        <v>730</v>
      </c>
      <c r="DB231" s="294">
        <v>820</v>
      </c>
      <c r="DC231" s="294">
        <v>920</v>
      </c>
      <c r="DD231" s="294">
        <v>1300</v>
      </c>
      <c r="DE231" s="294">
        <v>1560</v>
      </c>
      <c r="DF231" s="294">
        <v>1794</v>
      </c>
      <c r="DG231" s="187">
        <v>2028</v>
      </c>
      <c r="DH231" s="294">
        <v>949</v>
      </c>
      <c r="DI231" s="294">
        <v>1066</v>
      </c>
      <c r="DJ231" s="294">
        <v>1196</v>
      </c>
      <c r="DK231" s="294">
        <v>1690</v>
      </c>
      <c r="DL231" s="294">
        <v>2028</v>
      </c>
      <c r="DM231" s="294">
        <v>2332</v>
      </c>
      <c r="DN231" s="187">
        <v>2636</v>
      </c>
    </row>
    <row r="232" spans="30:118" x14ac:dyDescent="0.2">
      <c r="AD232" s="126" t="s">
        <v>146</v>
      </c>
      <c r="CJ232" s="10" t="s">
        <v>104</v>
      </c>
      <c r="CK232" s="293">
        <v>801</v>
      </c>
      <c r="CL232" s="293">
        <v>807</v>
      </c>
      <c r="CM232" s="293">
        <v>1060</v>
      </c>
      <c r="CN232" s="293">
        <v>1315</v>
      </c>
      <c r="CO232" s="293">
        <v>1412</v>
      </c>
      <c r="CP232" s="293">
        <v>1623</v>
      </c>
      <c r="CQ232" s="293">
        <v>1835</v>
      </c>
      <c r="CR232" s="293">
        <v>1041</v>
      </c>
      <c r="CS232" s="293">
        <v>1049</v>
      </c>
      <c r="CT232" s="293">
        <v>1378</v>
      </c>
      <c r="CU232" s="293">
        <v>1709</v>
      </c>
      <c r="CV232" s="293">
        <v>1835</v>
      </c>
      <c r="CW232" s="293">
        <v>2109</v>
      </c>
      <c r="CX232" s="293">
        <v>2385</v>
      </c>
      <c r="CY232" s="187" t="s">
        <v>462</v>
      </c>
      <c r="CZ232" s="295">
        <v>78954</v>
      </c>
      <c r="DA232" s="294">
        <v>730</v>
      </c>
      <c r="DB232" s="294">
        <v>820</v>
      </c>
      <c r="DC232" s="294">
        <v>920</v>
      </c>
      <c r="DD232" s="294">
        <v>1300</v>
      </c>
      <c r="DE232" s="294">
        <v>1560</v>
      </c>
      <c r="DF232" s="294">
        <v>1794</v>
      </c>
      <c r="DG232" s="187">
        <v>2028</v>
      </c>
      <c r="DH232" s="294">
        <v>949</v>
      </c>
      <c r="DI232" s="294">
        <v>1066</v>
      </c>
      <c r="DJ232" s="294">
        <v>1196</v>
      </c>
      <c r="DK232" s="294">
        <v>1690</v>
      </c>
      <c r="DL232" s="294">
        <v>2028</v>
      </c>
      <c r="DM232" s="294">
        <v>2332</v>
      </c>
      <c r="DN232" s="187">
        <v>2636</v>
      </c>
    </row>
    <row r="233" spans="30:118" x14ac:dyDescent="0.2">
      <c r="AD233" s="129" t="s">
        <v>147</v>
      </c>
      <c r="CJ233" s="10" t="s">
        <v>105</v>
      </c>
      <c r="CK233" s="293">
        <v>705</v>
      </c>
      <c r="CL233" s="293">
        <v>705</v>
      </c>
      <c r="CM233" s="293">
        <v>905</v>
      </c>
      <c r="CN233" s="293">
        <v>1216</v>
      </c>
      <c r="CO233" s="293">
        <v>1345</v>
      </c>
      <c r="CP233" s="293">
        <v>1546</v>
      </c>
      <c r="CQ233" s="293">
        <v>1748</v>
      </c>
      <c r="CR233" s="293">
        <v>916</v>
      </c>
      <c r="CS233" s="293">
        <v>916</v>
      </c>
      <c r="CT233" s="293">
        <v>1176</v>
      </c>
      <c r="CU233" s="293">
        <v>1580</v>
      </c>
      <c r="CV233" s="293">
        <v>1748</v>
      </c>
      <c r="CW233" s="293">
        <v>2009</v>
      </c>
      <c r="CX233" s="293">
        <v>2272</v>
      </c>
      <c r="CY233" s="187" t="s">
        <v>463</v>
      </c>
      <c r="CZ233" s="295">
        <v>76511</v>
      </c>
      <c r="DA233" s="294">
        <v>1130</v>
      </c>
      <c r="DB233" s="294">
        <v>1250</v>
      </c>
      <c r="DC233" s="294">
        <v>1470</v>
      </c>
      <c r="DD233" s="294">
        <v>1880</v>
      </c>
      <c r="DE233" s="294">
        <v>2180</v>
      </c>
      <c r="DF233" s="294">
        <v>2507</v>
      </c>
      <c r="DG233" s="187">
        <v>2834</v>
      </c>
      <c r="DH233" s="294">
        <v>1469</v>
      </c>
      <c r="DI233" s="294">
        <v>1625</v>
      </c>
      <c r="DJ233" s="294">
        <v>1911</v>
      </c>
      <c r="DK233" s="294">
        <v>2444</v>
      </c>
      <c r="DL233" s="294">
        <v>2834</v>
      </c>
      <c r="DM233" s="294">
        <v>3259</v>
      </c>
      <c r="DN233" s="187">
        <v>3684</v>
      </c>
    </row>
    <row r="234" spans="30:118" x14ac:dyDescent="0.2">
      <c r="AD234" s="126" t="s">
        <v>148</v>
      </c>
      <c r="CJ234" s="10" t="s">
        <v>106</v>
      </c>
      <c r="CK234" s="293">
        <v>892</v>
      </c>
      <c r="CL234" s="293">
        <v>932</v>
      </c>
      <c r="CM234" s="293">
        <v>1126</v>
      </c>
      <c r="CN234" s="293">
        <v>1470</v>
      </c>
      <c r="CO234" s="293">
        <v>1575</v>
      </c>
      <c r="CP234" s="293">
        <v>1811</v>
      </c>
      <c r="CQ234" s="293">
        <v>2047</v>
      </c>
      <c r="CR234" s="293">
        <v>1159</v>
      </c>
      <c r="CS234" s="293">
        <v>1211</v>
      </c>
      <c r="CT234" s="293">
        <v>1463</v>
      </c>
      <c r="CU234" s="293">
        <v>1911</v>
      </c>
      <c r="CV234" s="293">
        <v>2047</v>
      </c>
      <c r="CW234" s="293">
        <v>2354</v>
      </c>
      <c r="CX234" s="293">
        <v>2661</v>
      </c>
      <c r="CY234" s="187" t="s">
        <v>463</v>
      </c>
      <c r="CZ234" s="295">
        <v>76527</v>
      </c>
      <c r="DA234" s="294">
        <v>1130</v>
      </c>
      <c r="DB234" s="294">
        <v>1250</v>
      </c>
      <c r="DC234" s="294">
        <v>1470</v>
      </c>
      <c r="DD234" s="294">
        <v>1880</v>
      </c>
      <c r="DE234" s="294">
        <v>2180</v>
      </c>
      <c r="DF234" s="294">
        <v>2507</v>
      </c>
      <c r="DG234" s="187">
        <v>2834</v>
      </c>
      <c r="DH234" s="294">
        <v>1469</v>
      </c>
      <c r="DI234" s="294">
        <v>1625</v>
      </c>
      <c r="DJ234" s="294">
        <v>1911</v>
      </c>
      <c r="DK234" s="294">
        <v>2444</v>
      </c>
      <c r="DL234" s="294">
        <v>2834</v>
      </c>
      <c r="DM234" s="294">
        <v>3259</v>
      </c>
      <c r="DN234" s="187">
        <v>3684</v>
      </c>
    </row>
    <row r="235" spans="30:118" x14ac:dyDescent="0.2">
      <c r="AD235" s="129" t="s">
        <v>149</v>
      </c>
      <c r="CJ235" s="10" t="s">
        <v>107</v>
      </c>
      <c r="CK235" s="293">
        <v>1073</v>
      </c>
      <c r="CL235" s="293">
        <v>1135</v>
      </c>
      <c r="CM235" s="293">
        <v>1357</v>
      </c>
      <c r="CN235" s="293">
        <v>1792</v>
      </c>
      <c r="CO235" s="293">
        <v>2303</v>
      </c>
      <c r="CP235" s="293">
        <v>2648</v>
      </c>
      <c r="CQ235" s="293">
        <v>2993</v>
      </c>
      <c r="CR235" s="293">
        <v>1394</v>
      </c>
      <c r="CS235" s="293">
        <v>1475</v>
      </c>
      <c r="CT235" s="293">
        <v>1764</v>
      </c>
      <c r="CU235" s="293">
        <v>2329</v>
      </c>
      <c r="CV235" s="293">
        <v>2993</v>
      </c>
      <c r="CW235" s="293">
        <v>3442</v>
      </c>
      <c r="CX235" s="293">
        <v>3890</v>
      </c>
      <c r="CY235" s="187" t="s">
        <v>463</v>
      </c>
      <c r="CZ235" s="295">
        <v>76530</v>
      </c>
      <c r="DA235" s="294">
        <v>1130</v>
      </c>
      <c r="DB235" s="294">
        <v>1250</v>
      </c>
      <c r="DC235" s="294">
        <v>1470</v>
      </c>
      <c r="DD235" s="294">
        <v>1880</v>
      </c>
      <c r="DE235" s="294">
        <v>2180</v>
      </c>
      <c r="DF235" s="294">
        <v>2507</v>
      </c>
      <c r="DG235" s="187">
        <v>2834</v>
      </c>
      <c r="DH235" s="294">
        <v>1469</v>
      </c>
      <c r="DI235" s="294">
        <v>1625</v>
      </c>
      <c r="DJ235" s="294">
        <v>1911</v>
      </c>
      <c r="DK235" s="294">
        <v>2444</v>
      </c>
      <c r="DL235" s="294">
        <v>2834</v>
      </c>
      <c r="DM235" s="294">
        <v>3259</v>
      </c>
      <c r="DN235" s="187">
        <v>3684</v>
      </c>
    </row>
    <row r="236" spans="30:118" x14ac:dyDescent="0.2">
      <c r="AD236" s="126" t="s">
        <v>150</v>
      </c>
      <c r="CJ236" s="10" t="s">
        <v>108</v>
      </c>
      <c r="CK236" s="293">
        <v>800</v>
      </c>
      <c r="CL236" s="293">
        <v>840</v>
      </c>
      <c r="CM236" s="293">
        <v>1104</v>
      </c>
      <c r="CN236" s="293">
        <v>1335</v>
      </c>
      <c r="CO236" s="293">
        <v>1500</v>
      </c>
      <c r="CP236" s="293">
        <v>1725</v>
      </c>
      <c r="CQ236" s="293">
        <v>1950</v>
      </c>
      <c r="CR236" s="293">
        <v>1040</v>
      </c>
      <c r="CS236" s="293">
        <v>1092</v>
      </c>
      <c r="CT236" s="293">
        <v>1435</v>
      </c>
      <c r="CU236" s="293">
        <v>1735</v>
      </c>
      <c r="CV236" s="293">
        <v>1950</v>
      </c>
      <c r="CW236" s="293">
        <v>2242</v>
      </c>
      <c r="CX236" s="293">
        <v>2535</v>
      </c>
      <c r="CY236" s="187" t="s">
        <v>463</v>
      </c>
      <c r="CZ236" s="295">
        <v>76537</v>
      </c>
      <c r="DA236" s="294">
        <v>1530</v>
      </c>
      <c r="DB236" s="294">
        <v>1650</v>
      </c>
      <c r="DC236" s="294">
        <v>1940</v>
      </c>
      <c r="DD236" s="294">
        <v>2490</v>
      </c>
      <c r="DE236" s="294">
        <v>2860</v>
      </c>
      <c r="DF236" s="294">
        <v>3289</v>
      </c>
      <c r="DG236" s="187">
        <v>3718</v>
      </c>
      <c r="DH236" s="294">
        <v>1989</v>
      </c>
      <c r="DI236" s="294">
        <v>2145</v>
      </c>
      <c r="DJ236" s="294">
        <v>2522</v>
      </c>
      <c r="DK236" s="294">
        <v>3237</v>
      </c>
      <c r="DL236" s="294">
        <v>3718</v>
      </c>
      <c r="DM236" s="294">
        <v>4275</v>
      </c>
      <c r="DN236" s="187">
        <v>4833</v>
      </c>
    </row>
    <row r="237" spans="30:118" x14ac:dyDescent="0.2">
      <c r="AD237" s="129" t="s">
        <v>151</v>
      </c>
      <c r="CJ237" s="10" t="s">
        <v>109</v>
      </c>
      <c r="CK237" s="293">
        <v>948</v>
      </c>
      <c r="CL237" s="293">
        <v>980</v>
      </c>
      <c r="CM237" s="293">
        <v>1217</v>
      </c>
      <c r="CN237" s="293">
        <v>1615</v>
      </c>
      <c r="CO237" s="293">
        <v>1621</v>
      </c>
      <c r="CP237" s="293">
        <v>1864</v>
      </c>
      <c r="CQ237" s="293">
        <v>2107</v>
      </c>
      <c r="CR237" s="293">
        <v>1232</v>
      </c>
      <c r="CS237" s="293">
        <v>1274</v>
      </c>
      <c r="CT237" s="293">
        <v>1582</v>
      </c>
      <c r="CU237" s="293">
        <v>2099</v>
      </c>
      <c r="CV237" s="293">
        <v>2107</v>
      </c>
      <c r="CW237" s="293">
        <v>2423</v>
      </c>
      <c r="CX237" s="293">
        <v>2739</v>
      </c>
      <c r="CY237" s="187" t="s">
        <v>463</v>
      </c>
      <c r="CZ237" s="295">
        <v>76571</v>
      </c>
      <c r="DA237" s="294">
        <v>1130</v>
      </c>
      <c r="DB237" s="294">
        <v>1250</v>
      </c>
      <c r="DC237" s="294">
        <v>1470</v>
      </c>
      <c r="DD237" s="294">
        <v>1880</v>
      </c>
      <c r="DE237" s="294">
        <v>2180</v>
      </c>
      <c r="DF237" s="294">
        <v>2507</v>
      </c>
      <c r="DG237" s="187">
        <v>2834</v>
      </c>
      <c r="DH237" s="294">
        <v>1469</v>
      </c>
      <c r="DI237" s="294">
        <v>1625</v>
      </c>
      <c r="DJ237" s="294">
        <v>1911</v>
      </c>
      <c r="DK237" s="294">
        <v>2444</v>
      </c>
      <c r="DL237" s="294">
        <v>2834</v>
      </c>
      <c r="DM237" s="294">
        <v>3259</v>
      </c>
      <c r="DN237" s="187">
        <v>3684</v>
      </c>
    </row>
    <row r="238" spans="30:118" x14ac:dyDescent="0.2">
      <c r="AD238" s="126" t="s">
        <v>152</v>
      </c>
      <c r="CJ238" s="10" t="s">
        <v>110</v>
      </c>
      <c r="CK238" s="293">
        <v>705</v>
      </c>
      <c r="CL238" s="293">
        <v>729</v>
      </c>
      <c r="CM238" s="293">
        <v>905</v>
      </c>
      <c r="CN238" s="293">
        <v>1275</v>
      </c>
      <c r="CO238" s="293">
        <v>1521</v>
      </c>
      <c r="CP238" s="293">
        <v>1749</v>
      </c>
      <c r="CQ238" s="293">
        <v>1977</v>
      </c>
      <c r="CR238" s="293">
        <v>916</v>
      </c>
      <c r="CS238" s="293">
        <v>947</v>
      </c>
      <c r="CT238" s="293">
        <v>1176</v>
      </c>
      <c r="CU238" s="293">
        <v>1657</v>
      </c>
      <c r="CV238" s="293">
        <v>1977</v>
      </c>
      <c r="CW238" s="293">
        <v>2273</v>
      </c>
      <c r="CX238" s="293">
        <v>2570</v>
      </c>
      <c r="CY238" s="187" t="s">
        <v>463</v>
      </c>
      <c r="CZ238" s="295">
        <v>76573</v>
      </c>
      <c r="DA238" s="294">
        <v>1130</v>
      </c>
      <c r="DB238" s="294">
        <v>1250</v>
      </c>
      <c r="DC238" s="294">
        <v>1470</v>
      </c>
      <c r="DD238" s="294">
        <v>1880</v>
      </c>
      <c r="DE238" s="294">
        <v>2180</v>
      </c>
      <c r="DF238" s="294">
        <v>2507</v>
      </c>
      <c r="DG238" s="187">
        <v>2834</v>
      </c>
      <c r="DH238" s="294">
        <v>1469</v>
      </c>
      <c r="DI238" s="294">
        <v>1625</v>
      </c>
      <c r="DJ238" s="294">
        <v>1911</v>
      </c>
      <c r="DK238" s="294">
        <v>2444</v>
      </c>
      <c r="DL238" s="294">
        <v>2834</v>
      </c>
      <c r="DM238" s="294">
        <v>3259</v>
      </c>
      <c r="DN238" s="187">
        <v>3684</v>
      </c>
    </row>
    <row r="239" spans="30:118" x14ac:dyDescent="0.2">
      <c r="AD239" s="129" t="s">
        <v>153</v>
      </c>
      <c r="CJ239" s="10" t="s">
        <v>111</v>
      </c>
      <c r="CK239" s="293">
        <v>1519</v>
      </c>
      <c r="CL239" s="293">
        <v>1635</v>
      </c>
      <c r="CM239" s="293">
        <v>1924</v>
      </c>
      <c r="CN239" s="293">
        <v>2470</v>
      </c>
      <c r="CO239" s="293">
        <v>2840</v>
      </c>
      <c r="CP239" s="293">
        <v>3266</v>
      </c>
      <c r="CQ239" s="293">
        <v>3692</v>
      </c>
      <c r="CR239" s="293">
        <v>1974</v>
      </c>
      <c r="CS239" s="293">
        <v>2125</v>
      </c>
      <c r="CT239" s="293">
        <v>2501</v>
      </c>
      <c r="CU239" s="293">
        <v>3211</v>
      </c>
      <c r="CV239" s="293">
        <v>3692</v>
      </c>
      <c r="CW239" s="293">
        <v>4245</v>
      </c>
      <c r="CX239" s="293">
        <v>4799</v>
      </c>
      <c r="CY239" s="187" t="s">
        <v>463</v>
      </c>
      <c r="CZ239" s="295">
        <v>76574</v>
      </c>
      <c r="DA239" s="294">
        <v>1130</v>
      </c>
      <c r="DB239" s="294">
        <v>1250</v>
      </c>
      <c r="DC239" s="294">
        <v>1470</v>
      </c>
      <c r="DD239" s="294">
        <v>1880</v>
      </c>
      <c r="DE239" s="294">
        <v>2180</v>
      </c>
      <c r="DF239" s="294">
        <v>2507</v>
      </c>
      <c r="DG239" s="187">
        <v>2834</v>
      </c>
      <c r="DH239" s="294">
        <v>1469</v>
      </c>
      <c r="DI239" s="294">
        <v>1625</v>
      </c>
      <c r="DJ239" s="294">
        <v>1911</v>
      </c>
      <c r="DK239" s="294">
        <v>2444</v>
      </c>
      <c r="DL239" s="294">
        <v>2834</v>
      </c>
      <c r="DM239" s="294">
        <v>3259</v>
      </c>
      <c r="DN239" s="187">
        <v>3684</v>
      </c>
    </row>
    <row r="240" spans="30:118" x14ac:dyDescent="0.2">
      <c r="AD240" s="126" t="s">
        <v>154</v>
      </c>
      <c r="CJ240" s="10" t="s">
        <v>112</v>
      </c>
      <c r="CK240" s="293">
        <v>833</v>
      </c>
      <c r="CL240" s="293">
        <v>862</v>
      </c>
      <c r="CM240" s="293">
        <v>1070</v>
      </c>
      <c r="CN240" s="293">
        <v>1380</v>
      </c>
      <c r="CO240" s="293">
        <v>1590</v>
      </c>
      <c r="CP240" s="293">
        <v>1828</v>
      </c>
      <c r="CQ240" s="293">
        <v>2067</v>
      </c>
      <c r="CR240" s="293">
        <v>1082</v>
      </c>
      <c r="CS240" s="293">
        <v>1120</v>
      </c>
      <c r="CT240" s="293">
        <v>1391</v>
      </c>
      <c r="CU240" s="293">
        <v>1794</v>
      </c>
      <c r="CV240" s="293">
        <v>2067</v>
      </c>
      <c r="CW240" s="293">
        <v>2376</v>
      </c>
      <c r="CX240" s="293">
        <v>2687</v>
      </c>
      <c r="CY240" s="187" t="s">
        <v>463</v>
      </c>
      <c r="CZ240" s="295">
        <v>76577</v>
      </c>
      <c r="DA240" s="294">
        <v>1130</v>
      </c>
      <c r="DB240" s="294">
        <v>1250</v>
      </c>
      <c r="DC240" s="294">
        <v>1470</v>
      </c>
      <c r="DD240" s="294">
        <v>1880</v>
      </c>
      <c r="DE240" s="294">
        <v>2180</v>
      </c>
      <c r="DF240" s="294">
        <v>2507</v>
      </c>
      <c r="DG240" s="187">
        <v>2834</v>
      </c>
      <c r="DH240" s="294">
        <v>1469</v>
      </c>
      <c r="DI240" s="294">
        <v>1625</v>
      </c>
      <c r="DJ240" s="294">
        <v>1911</v>
      </c>
      <c r="DK240" s="294">
        <v>2444</v>
      </c>
      <c r="DL240" s="294">
        <v>2834</v>
      </c>
      <c r="DM240" s="294">
        <v>3259</v>
      </c>
      <c r="DN240" s="187">
        <v>3684</v>
      </c>
    </row>
    <row r="241" spans="30:118" x14ac:dyDescent="0.2">
      <c r="AD241" s="129" t="s">
        <v>155</v>
      </c>
      <c r="CJ241" s="10" t="s">
        <v>113</v>
      </c>
      <c r="CK241" s="293">
        <v>781</v>
      </c>
      <c r="CL241" s="293">
        <v>808</v>
      </c>
      <c r="CM241" s="293">
        <v>1016</v>
      </c>
      <c r="CN241" s="293">
        <v>1346</v>
      </c>
      <c r="CO241" s="293">
        <v>1491</v>
      </c>
      <c r="CP241" s="293">
        <v>1714</v>
      </c>
      <c r="CQ241" s="293">
        <v>1938</v>
      </c>
      <c r="CR241" s="293">
        <v>1015</v>
      </c>
      <c r="CS241" s="293">
        <v>1050</v>
      </c>
      <c r="CT241" s="293">
        <v>1320</v>
      </c>
      <c r="CU241" s="293">
        <v>1749</v>
      </c>
      <c r="CV241" s="293">
        <v>1938</v>
      </c>
      <c r="CW241" s="293">
        <v>2228</v>
      </c>
      <c r="CX241" s="293">
        <v>2519</v>
      </c>
      <c r="CY241" s="187" t="s">
        <v>463</v>
      </c>
      <c r="CZ241" s="295">
        <v>76578</v>
      </c>
      <c r="DA241" s="294">
        <v>1130</v>
      </c>
      <c r="DB241" s="294">
        <v>1250</v>
      </c>
      <c r="DC241" s="294">
        <v>1470</v>
      </c>
      <c r="DD241" s="294">
        <v>1880</v>
      </c>
      <c r="DE241" s="294">
        <v>2180</v>
      </c>
      <c r="DF241" s="294">
        <v>2507</v>
      </c>
      <c r="DG241" s="187">
        <v>2834</v>
      </c>
      <c r="DH241" s="294">
        <v>1469</v>
      </c>
      <c r="DI241" s="294">
        <v>1625</v>
      </c>
      <c r="DJ241" s="294">
        <v>1911</v>
      </c>
      <c r="DK241" s="294">
        <v>2444</v>
      </c>
      <c r="DL241" s="294">
        <v>2834</v>
      </c>
      <c r="DM241" s="294">
        <v>3259</v>
      </c>
      <c r="DN241" s="187">
        <v>3684</v>
      </c>
    </row>
    <row r="242" spans="30:118" x14ac:dyDescent="0.2">
      <c r="AD242" s="126" t="s">
        <v>156</v>
      </c>
      <c r="CJ242" s="10" t="s">
        <v>114</v>
      </c>
      <c r="CK242" s="293">
        <v>777</v>
      </c>
      <c r="CL242" s="293">
        <v>781</v>
      </c>
      <c r="CM242" s="293">
        <v>977</v>
      </c>
      <c r="CN242" s="293">
        <v>1277</v>
      </c>
      <c r="CO242" s="293">
        <v>1409</v>
      </c>
      <c r="CP242" s="293">
        <v>1620</v>
      </c>
      <c r="CQ242" s="293">
        <v>1831</v>
      </c>
      <c r="CR242" s="293">
        <v>1010</v>
      </c>
      <c r="CS242" s="293">
        <v>1015</v>
      </c>
      <c r="CT242" s="293">
        <v>1270</v>
      </c>
      <c r="CU242" s="293">
        <v>1660</v>
      </c>
      <c r="CV242" s="293">
        <v>1831</v>
      </c>
      <c r="CW242" s="293">
        <v>2106</v>
      </c>
      <c r="CX242" s="293">
        <v>2380</v>
      </c>
      <c r="CY242" s="187" t="s">
        <v>463</v>
      </c>
      <c r="CZ242" s="295">
        <v>78130</v>
      </c>
      <c r="DA242" s="294">
        <v>1140</v>
      </c>
      <c r="DB242" s="294">
        <v>1280</v>
      </c>
      <c r="DC242" s="294">
        <v>1560</v>
      </c>
      <c r="DD242" s="294">
        <v>1980</v>
      </c>
      <c r="DE242" s="294">
        <v>2360</v>
      </c>
      <c r="DF242" s="294">
        <v>2714</v>
      </c>
      <c r="DG242" s="187">
        <v>3068</v>
      </c>
      <c r="DH242" s="294">
        <v>1482</v>
      </c>
      <c r="DI242" s="294">
        <v>1664</v>
      </c>
      <c r="DJ242" s="294">
        <v>2028</v>
      </c>
      <c r="DK242" s="294">
        <v>2574</v>
      </c>
      <c r="DL242" s="294">
        <v>3068</v>
      </c>
      <c r="DM242" s="294">
        <v>3528</v>
      </c>
      <c r="DN242" s="187">
        <v>3988</v>
      </c>
    </row>
    <row r="243" spans="30:118" x14ac:dyDescent="0.2">
      <c r="AD243" s="129" t="s">
        <v>157</v>
      </c>
      <c r="CJ243" s="10" t="s">
        <v>115</v>
      </c>
      <c r="CK243" s="293">
        <v>680</v>
      </c>
      <c r="CL243" s="293">
        <v>789</v>
      </c>
      <c r="CM243" s="293">
        <v>1003</v>
      </c>
      <c r="CN243" s="293">
        <v>1313</v>
      </c>
      <c r="CO243" s="293">
        <v>1595</v>
      </c>
      <c r="CP243" s="293">
        <v>1834</v>
      </c>
      <c r="CQ243" s="293">
        <v>2073</v>
      </c>
      <c r="CR243" s="293">
        <v>884</v>
      </c>
      <c r="CS243" s="293">
        <v>1025</v>
      </c>
      <c r="CT243" s="293">
        <v>1303</v>
      </c>
      <c r="CU243" s="293">
        <v>1706</v>
      </c>
      <c r="CV243" s="293">
        <v>2073</v>
      </c>
      <c r="CW243" s="293">
        <v>2384</v>
      </c>
      <c r="CX243" s="293">
        <v>2694</v>
      </c>
      <c r="CY243" s="187" t="s">
        <v>463</v>
      </c>
      <c r="CZ243" s="295">
        <v>78602</v>
      </c>
      <c r="DA243" s="294">
        <v>1290</v>
      </c>
      <c r="DB243" s="294">
        <v>1390</v>
      </c>
      <c r="DC243" s="294">
        <v>1630</v>
      </c>
      <c r="DD243" s="294">
        <v>2090</v>
      </c>
      <c r="DE243" s="294">
        <v>2410</v>
      </c>
      <c r="DF243" s="294">
        <v>2771</v>
      </c>
      <c r="DG243" s="187">
        <v>3133</v>
      </c>
      <c r="DH243" s="294">
        <v>1677</v>
      </c>
      <c r="DI243" s="294">
        <v>1807</v>
      </c>
      <c r="DJ243" s="294">
        <v>2119</v>
      </c>
      <c r="DK243" s="294">
        <v>2717</v>
      </c>
      <c r="DL243" s="294">
        <v>3133</v>
      </c>
      <c r="DM243" s="294">
        <v>3602</v>
      </c>
      <c r="DN243" s="187">
        <v>4072</v>
      </c>
    </row>
    <row r="244" spans="30:118" x14ac:dyDescent="0.2">
      <c r="AD244" s="126" t="s">
        <v>158</v>
      </c>
      <c r="CJ244" s="10" t="s">
        <v>116</v>
      </c>
      <c r="CK244" s="293">
        <v>705</v>
      </c>
      <c r="CL244" s="293">
        <v>806</v>
      </c>
      <c r="CM244" s="293">
        <v>905</v>
      </c>
      <c r="CN244" s="293">
        <v>1275</v>
      </c>
      <c r="CO244" s="293">
        <v>1536</v>
      </c>
      <c r="CP244" s="293">
        <v>1766</v>
      </c>
      <c r="CQ244" s="293">
        <v>1996</v>
      </c>
      <c r="CR244" s="293">
        <v>916</v>
      </c>
      <c r="CS244" s="293">
        <v>1047</v>
      </c>
      <c r="CT244" s="293">
        <v>1176</v>
      </c>
      <c r="CU244" s="293">
        <v>1657</v>
      </c>
      <c r="CV244" s="293">
        <v>1996</v>
      </c>
      <c r="CW244" s="293">
        <v>2295</v>
      </c>
      <c r="CX244" s="293">
        <v>2594</v>
      </c>
      <c r="CY244" s="187" t="s">
        <v>463</v>
      </c>
      <c r="CZ244" s="295">
        <v>78605</v>
      </c>
      <c r="DA244" s="294">
        <v>1560</v>
      </c>
      <c r="DB244" s="294">
        <v>1680</v>
      </c>
      <c r="DC244" s="294">
        <v>1980</v>
      </c>
      <c r="DD244" s="294">
        <v>2540</v>
      </c>
      <c r="DE244" s="294">
        <v>2920</v>
      </c>
      <c r="DF244" s="294">
        <v>3358</v>
      </c>
      <c r="DG244" s="187">
        <v>3796</v>
      </c>
      <c r="DH244" s="294">
        <v>2028</v>
      </c>
      <c r="DI244" s="294">
        <v>2184</v>
      </c>
      <c r="DJ244" s="294">
        <v>2574</v>
      </c>
      <c r="DK244" s="294">
        <v>3302</v>
      </c>
      <c r="DL244" s="294">
        <v>3796</v>
      </c>
      <c r="DM244" s="294">
        <v>4365</v>
      </c>
      <c r="DN244" s="187">
        <v>4934</v>
      </c>
    </row>
    <row r="245" spans="30:118" x14ac:dyDescent="0.2">
      <c r="AD245" s="129" t="s">
        <v>159</v>
      </c>
      <c r="CJ245" s="10" t="s">
        <v>117</v>
      </c>
      <c r="CK245" s="293">
        <v>912</v>
      </c>
      <c r="CL245" s="293">
        <v>1101</v>
      </c>
      <c r="CM245" s="293">
        <v>1345</v>
      </c>
      <c r="CN245" s="293">
        <v>1626</v>
      </c>
      <c r="CO245" s="293">
        <v>2091</v>
      </c>
      <c r="CP245" s="293">
        <v>2404</v>
      </c>
      <c r="CQ245" s="293">
        <v>2718</v>
      </c>
      <c r="CR245" s="293">
        <v>1185</v>
      </c>
      <c r="CS245" s="293">
        <v>1431</v>
      </c>
      <c r="CT245" s="293">
        <v>1748</v>
      </c>
      <c r="CU245" s="293">
        <v>2113</v>
      </c>
      <c r="CV245" s="293">
        <v>2718</v>
      </c>
      <c r="CW245" s="293">
        <v>3125</v>
      </c>
      <c r="CX245" s="293">
        <v>3533</v>
      </c>
      <c r="CY245" s="187" t="s">
        <v>463</v>
      </c>
      <c r="CZ245" s="295">
        <v>78606</v>
      </c>
      <c r="DA245" s="294">
        <v>810</v>
      </c>
      <c r="DB245" s="294">
        <v>910</v>
      </c>
      <c r="DC245" s="294">
        <v>1110</v>
      </c>
      <c r="DD245" s="294">
        <v>1430</v>
      </c>
      <c r="DE245" s="294">
        <v>1670</v>
      </c>
      <c r="DF245" s="294">
        <v>1920</v>
      </c>
      <c r="DG245" s="187">
        <v>2171</v>
      </c>
      <c r="DH245" s="294">
        <v>1053</v>
      </c>
      <c r="DI245" s="294">
        <v>1183</v>
      </c>
      <c r="DJ245" s="294">
        <v>1443</v>
      </c>
      <c r="DK245" s="294">
        <v>1859</v>
      </c>
      <c r="DL245" s="294">
        <v>2171</v>
      </c>
      <c r="DM245" s="294">
        <v>2496</v>
      </c>
      <c r="DN245" s="187">
        <v>2822</v>
      </c>
    </row>
    <row r="246" spans="30:118" x14ac:dyDescent="0.2">
      <c r="AD246" s="126" t="s">
        <v>160</v>
      </c>
      <c r="CJ246" s="10" t="s">
        <v>118</v>
      </c>
      <c r="CK246" s="293">
        <v>718</v>
      </c>
      <c r="CL246" s="293">
        <v>869</v>
      </c>
      <c r="CM246" s="293">
        <v>1059</v>
      </c>
      <c r="CN246" s="293">
        <v>1469</v>
      </c>
      <c r="CO246" s="293">
        <v>1475</v>
      </c>
      <c r="CP246" s="293">
        <v>1696</v>
      </c>
      <c r="CQ246" s="293">
        <v>1917</v>
      </c>
      <c r="CR246" s="293">
        <v>933</v>
      </c>
      <c r="CS246" s="293">
        <v>1129</v>
      </c>
      <c r="CT246" s="293">
        <v>1376</v>
      </c>
      <c r="CU246" s="293">
        <v>1909</v>
      </c>
      <c r="CV246" s="293">
        <v>1917</v>
      </c>
      <c r="CW246" s="293">
        <v>2204</v>
      </c>
      <c r="CX246" s="293">
        <v>2492</v>
      </c>
      <c r="CY246" s="187" t="s">
        <v>463</v>
      </c>
      <c r="CZ246" s="295">
        <v>78610</v>
      </c>
      <c r="DA246" s="294">
        <v>1540</v>
      </c>
      <c r="DB246" s="294">
        <v>1660</v>
      </c>
      <c r="DC246" s="294">
        <v>1950</v>
      </c>
      <c r="DD246" s="294">
        <v>2500</v>
      </c>
      <c r="DE246" s="294">
        <v>2880</v>
      </c>
      <c r="DF246" s="294">
        <v>3312</v>
      </c>
      <c r="DG246" s="187">
        <v>3744</v>
      </c>
      <c r="DH246" s="294">
        <v>2002</v>
      </c>
      <c r="DI246" s="294">
        <v>2158</v>
      </c>
      <c r="DJ246" s="294">
        <v>2535</v>
      </c>
      <c r="DK246" s="294">
        <v>3250</v>
      </c>
      <c r="DL246" s="294">
        <v>3744</v>
      </c>
      <c r="DM246" s="294">
        <v>4305</v>
      </c>
      <c r="DN246" s="187">
        <v>4867</v>
      </c>
    </row>
    <row r="247" spans="30:118" x14ac:dyDescent="0.2">
      <c r="AD247" s="129" t="s">
        <v>161</v>
      </c>
      <c r="CJ247" s="10" t="s">
        <v>119</v>
      </c>
      <c r="CK247" s="293">
        <v>708</v>
      </c>
      <c r="CL247" s="293">
        <v>712</v>
      </c>
      <c r="CM247" s="293">
        <v>926</v>
      </c>
      <c r="CN247" s="293">
        <v>1148</v>
      </c>
      <c r="CO247" s="293">
        <v>1233</v>
      </c>
      <c r="CP247" s="293">
        <v>1417</v>
      </c>
      <c r="CQ247" s="293">
        <v>1602</v>
      </c>
      <c r="CR247" s="293">
        <v>920</v>
      </c>
      <c r="CS247" s="293">
        <v>925</v>
      </c>
      <c r="CT247" s="293">
        <v>1203</v>
      </c>
      <c r="CU247" s="293">
        <v>1492</v>
      </c>
      <c r="CV247" s="293">
        <v>1602</v>
      </c>
      <c r="CW247" s="293">
        <v>1842</v>
      </c>
      <c r="CX247" s="293">
        <v>2082</v>
      </c>
      <c r="CY247" s="187" t="s">
        <v>463</v>
      </c>
      <c r="CZ247" s="295">
        <v>78612</v>
      </c>
      <c r="DA247" s="294">
        <v>1430</v>
      </c>
      <c r="DB247" s="294">
        <v>1540</v>
      </c>
      <c r="DC247" s="294">
        <v>1810</v>
      </c>
      <c r="DD247" s="294">
        <v>2320</v>
      </c>
      <c r="DE247" s="294">
        <v>2670</v>
      </c>
      <c r="DF247" s="294">
        <v>3070</v>
      </c>
      <c r="DG247" s="187">
        <v>3471</v>
      </c>
      <c r="DH247" s="294">
        <v>1859</v>
      </c>
      <c r="DI247" s="294">
        <v>2002</v>
      </c>
      <c r="DJ247" s="294">
        <v>2353</v>
      </c>
      <c r="DK247" s="294">
        <v>3016</v>
      </c>
      <c r="DL247" s="294">
        <v>3471</v>
      </c>
      <c r="DM247" s="294">
        <v>3991</v>
      </c>
      <c r="DN247" s="187">
        <v>4512</v>
      </c>
    </row>
    <row r="248" spans="30:118" x14ac:dyDescent="0.2">
      <c r="AD248" s="126" t="s">
        <v>162</v>
      </c>
      <c r="CJ248" s="10" t="s">
        <v>120</v>
      </c>
      <c r="CK248" s="293">
        <v>942</v>
      </c>
      <c r="CL248" s="293">
        <v>959</v>
      </c>
      <c r="CM248" s="293">
        <v>1189</v>
      </c>
      <c r="CN248" s="293">
        <v>1438</v>
      </c>
      <c r="CO248" s="293">
        <v>1767</v>
      </c>
      <c r="CP248" s="293">
        <v>2032</v>
      </c>
      <c r="CQ248" s="293">
        <v>2297</v>
      </c>
      <c r="CR248" s="293">
        <v>1224</v>
      </c>
      <c r="CS248" s="293">
        <v>1246</v>
      </c>
      <c r="CT248" s="293">
        <v>1545</v>
      </c>
      <c r="CU248" s="293">
        <v>1869</v>
      </c>
      <c r="CV248" s="293">
        <v>2297</v>
      </c>
      <c r="CW248" s="293">
        <v>2641</v>
      </c>
      <c r="CX248" s="293">
        <v>2986</v>
      </c>
      <c r="CY248" s="187" t="s">
        <v>463</v>
      </c>
      <c r="CZ248" s="295">
        <v>78613</v>
      </c>
      <c r="DA248" s="294">
        <v>1610</v>
      </c>
      <c r="DB248" s="294">
        <v>1730</v>
      </c>
      <c r="DC248" s="294">
        <v>2040</v>
      </c>
      <c r="DD248" s="294">
        <v>2620</v>
      </c>
      <c r="DE248" s="294">
        <v>3010</v>
      </c>
      <c r="DF248" s="294">
        <v>3461</v>
      </c>
      <c r="DG248" s="187">
        <v>3913</v>
      </c>
      <c r="DH248" s="294">
        <v>2093</v>
      </c>
      <c r="DI248" s="294">
        <v>2249</v>
      </c>
      <c r="DJ248" s="294">
        <v>2652</v>
      </c>
      <c r="DK248" s="294">
        <v>3406</v>
      </c>
      <c r="DL248" s="294">
        <v>3913</v>
      </c>
      <c r="DM248" s="294">
        <v>4499</v>
      </c>
      <c r="DN248" s="187">
        <v>5086</v>
      </c>
    </row>
    <row r="249" spans="30:118" x14ac:dyDescent="0.2">
      <c r="AD249" s="129" t="s">
        <v>163</v>
      </c>
      <c r="CJ249" s="10" t="s">
        <v>121</v>
      </c>
      <c r="CK249" s="293">
        <v>736</v>
      </c>
      <c r="CL249" s="293">
        <v>897</v>
      </c>
      <c r="CM249" s="293">
        <v>1053</v>
      </c>
      <c r="CN249" s="293">
        <v>1273</v>
      </c>
      <c r="CO249" s="293">
        <v>1787</v>
      </c>
      <c r="CP249" s="293">
        <v>2055</v>
      </c>
      <c r="CQ249" s="293">
        <v>2323</v>
      </c>
      <c r="CR249" s="293">
        <v>956</v>
      </c>
      <c r="CS249" s="293">
        <v>1166</v>
      </c>
      <c r="CT249" s="293">
        <v>1368</v>
      </c>
      <c r="CU249" s="293">
        <v>1654</v>
      </c>
      <c r="CV249" s="293">
        <v>2323</v>
      </c>
      <c r="CW249" s="293">
        <v>2671</v>
      </c>
      <c r="CX249" s="293">
        <v>3019</v>
      </c>
      <c r="CY249" s="187" t="s">
        <v>463</v>
      </c>
      <c r="CZ249" s="295">
        <v>78615</v>
      </c>
      <c r="DA249" s="294">
        <v>1190</v>
      </c>
      <c r="DB249" s="294">
        <v>1280</v>
      </c>
      <c r="DC249" s="294">
        <v>1510</v>
      </c>
      <c r="DD249" s="294">
        <v>1940</v>
      </c>
      <c r="DE249" s="294">
        <v>2230</v>
      </c>
      <c r="DF249" s="294">
        <v>2564</v>
      </c>
      <c r="DG249" s="187">
        <v>2899</v>
      </c>
      <c r="DH249" s="294">
        <v>1547</v>
      </c>
      <c r="DI249" s="294">
        <v>1664</v>
      </c>
      <c r="DJ249" s="294">
        <v>1963</v>
      </c>
      <c r="DK249" s="294">
        <v>2522</v>
      </c>
      <c r="DL249" s="294">
        <v>2899</v>
      </c>
      <c r="DM249" s="294">
        <v>3333</v>
      </c>
      <c r="DN249" s="187">
        <v>3768</v>
      </c>
    </row>
    <row r="250" spans="30:118" x14ac:dyDescent="0.2">
      <c r="AD250" s="126" t="s">
        <v>164</v>
      </c>
      <c r="CJ250" s="10" t="s">
        <v>122</v>
      </c>
      <c r="CK250" s="293">
        <v>1426</v>
      </c>
      <c r="CL250" s="293">
        <v>1500</v>
      </c>
      <c r="CM250" s="293">
        <v>1758</v>
      </c>
      <c r="CN250" s="293">
        <v>2212</v>
      </c>
      <c r="CO250" s="293">
        <v>2847</v>
      </c>
      <c r="CP250" s="293">
        <v>3274</v>
      </c>
      <c r="CQ250" s="293">
        <v>3701</v>
      </c>
      <c r="CR250" s="293">
        <v>1853</v>
      </c>
      <c r="CS250" s="293">
        <v>1950</v>
      </c>
      <c r="CT250" s="293">
        <v>2285</v>
      </c>
      <c r="CU250" s="293">
        <v>2875</v>
      </c>
      <c r="CV250" s="293">
        <v>3701</v>
      </c>
      <c r="CW250" s="293">
        <v>4256</v>
      </c>
      <c r="CX250" s="293">
        <v>4811</v>
      </c>
      <c r="CY250" s="187" t="s">
        <v>463</v>
      </c>
      <c r="CZ250" s="295">
        <v>78616</v>
      </c>
      <c r="DA250" s="294">
        <v>1130</v>
      </c>
      <c r="DB250" s="294">
        <v>1250</v>
      </c>
      <c r="DC250" s="294">
        <v>1470</v>
      </c>
      <c r="DD250" s="294">
        <v>1880</v>
      </c>
      <c r="DE250" s="294">
        <v>2180</v>
      </c>
      <c r="DF250" s="294">
        <v>2507</v>
      </c>
      <c r="DG250" s="187">
        <v>2834</v>
      </c>
      <c r="DH250" s="294">
        <v>1469</v>
      </c>
      <c r="DI250" s="294">
        <v>1625</v>
      </c>
      <c r="DJ250" s="294">
        <v>1911</v>
      </c>
      <c r="DK250" s="294">
        <v>2444</v>
      </c>
      <c r="DL250" s="294">
        <v>2834</v>
      </c>
      <c r="DM250" s="294">
        <v>3259</v>
      </c>
      <c r="DN250" s="187">
        <v>3684</v>
      </c>
    </row>
    <row r="251" spans="30:118" x14ac:dyDescent="0.2">
      <c r="AD251" s="129" t="s">
        <v>165</v>
      </c>
      <c r="CJ251" s="10" t="s">
        <v>123</v>
      </c>
      <c r="CK251" s="293">
        <v>777</v>
      </c>
      <c r="CL251" s="293">
        <v>782</v>
      </c>
      <c r="CM251" s="293">
        <v>1028</v>
      </c>
      <c r="CN251" s="293">
        <v>1381</v>
      </c>
      <c r="CO251" s="293">
        <v>1546</v>
      </c>
      <c r="CP251" s="293">
        <v>1777</v>
      </c>
      <c r="CQ251" s="293">
        <v>2009</v>
      </c>
      <c r="CR251" s="293">
        <v>1010</v>
      </c>
      <c r="CS251" s="293">
        <v>1016</v>
      </c>
      <c r="CT251" s="293">
        <v>1336</v>
      </c>
      <c r="CU251" s="293">
        <v>1795</v>
      </c>
      <c r="CV251" s="293">
        <v>2009</v>
      </c>
      <c r="CW251" s="293">
        <v>2310</v>
      </c>
      <c r="CX251" s="293">
        <v>2611</v>
      </c>
      <c r="CY251" s="187" t="s">
        <v>463</v>
      </c>
      <c r="CZ251" s="295">
        <v>78617</v>
      </c>
      <c r="DA251" s="294">
        <v>1500</v>
      </c>
      <c r="DB251" s="294">
        <v>1610</v>
      </c>
      <c r="DC251" s="294">
        <v>1900</v>
      </c>
      <c r="DD251" s="294">
        <v>2440</v>
      </c>
      <c r="DE251" s="294">
        <v>2800</v>
      </c>
      <c r="DF251" s="294">
        <v>3220</v>
      </c>
      <c r="DG251" s="187">
        <v>3640</v>
      </c>
      <c r="DH251" s="294">
        <v>1950</v>
      </c>
      <c r="DI251" s="294">
        <v>2093</v>
      </c>
      <c r="DJ251" s="294">
        <v>2470</v>
      </c>
      <c r="DK251" s="294">
        <v>3172</v>
      </c>
      <c r="DL251" s="294">
        <v>3640</v>
      </c>
      <c r="DM251" s="294">
        <v>4186</v>
      </c>
      <c r="DN251" s="187">
        <v>4732</v>
      </c>
    </row>
    <row r="252" spans="30:118" x14ac:dyDescent="0.2">
      <c r="AD252" s="126" t="s">
        <v>166</v>
      </c>
      <c r="CJ252" s="10" t="s">
        <v>124</v>
      </c>
      <c r="CK252" s="293">
        <v>779</v>
      </c>
      <c r="CL252" s="293">
        <v>927</v>
      </c>
      <c r="CM252" s="293">
        <v>1149</v>
      </c>
      <c r="CN252" s="293">
        <v>1523</v>
      </c>
      <c r="CO252" s="293">
        <v>1912</v>
      </c>
      <c r="CP252" s="293">
        <v>2198</v>
      </c>
      <c r="CQ252" s="293">
        <v>2485</v>
      </c>
      <c r="CR252" s="293">
        <v>1012</v>
      </c>
      <c r="CS252" s="293">
        <v>1205</v>
      </c>
      <c r="CT252" s="293">
        <v>1493</v>
      </c>
      <c r="CU252" s="293">
        <v>1979</v>
      </c>
      <c r="CV252" s="293">
        <v>2485</v>
      </c>
      <c r="CW252" s="293">
        <v>2857</v>
      </c>
      <c r="CX252" s="293">
        <v>3230</v>
      </c>
      <c r="CY252" s="187" t="s">
        <v>463</v>
      </c>
      <c r="CZ252" s="295">
        <v>78619</v>
      </c>
      <c r="DA252" s="294">
        <v>1500</v>
      </c>
      <c r="DB252" s="294">
        <v>1610</v>
      </c>
      <c r="DC252" s="294">
        <v>1900</v>
      </c>
      <c r="DD252" s="294">
        <v>2440</v>
      </c>
      <c r="DE252" s="294">
        <v>2800</v>
      </c>
      <c r="DF252" s="294">
        <v>3220</v>
      </c>
      <c r="DG252" s="187">
        <v>3640</v>
      </c>
      <c r="DH252" s="294">
        <v>1950</v>
      </c>
      <c r="DI252" s="294">
        <v>2093</v>
      </c>
      <c r="DJ252" s="294">
        <v>2470</v>
      </c>
      <c r="DK252" s="294">
        <v>3172</v>
      </c>
      <c r="DL252" s="294">
        <v>3640</v>
      </c>
      <c r="DM252" s="294">
        <v>4186</v>
      </c>
      <c r="DN252" s="187">
        <v>4732</v>
      </c>
    </row>
    <row r="253" spans="30:118" x14ac:dyDescent="0.2">
      <c r="AD253" s="129" t="s">
        <v>167</v>
      </c>
      <c r="CJ253" s="10" t="s">
        <v>125</v>
      </c>
      <c r="CK253" s="293">
        <v>705</v>
      </c>
      <c r="CL253" s="293">
        <v>729</v>
      </c>
      <c r="CM253" s="293">
        <v>905</v>
      </c>
      <c r="CN253" s="293">
        <v>1275</v>
      </c>
      <c r="CO253" s="293">
        <v>1536</v>
      </c>
      <c r="CP253" s="293">
        <v>1766</v>
      </c>
      <c r="CQ253" s="293">
        <v>1996</v>
      </c>
      <c r="CR253" s="293">
        <v>916</v>
      </c>
      <c r="CS253" s="293">
        <v>947</v>
      </c>
      <c r="CT253" s="293">
        <v>1176</v>
      </c>
      <c r="CU253" s="293">
        <v>1657</v>
      </c>
      <c r="CV253" s="293">
        <v>1996</v>
      </c>
      <c r="CW253" s="293">
        <v>2295</v>
      </c>
      <c r="CX253" s="293">
        <v>2594</v>
      </c>
      <c r="CY253" s="187" t="s">
        <v>463</v>
      </c>
      <c r="CZ253" s="295">
        <v>78620</v>
      </c>
      <c r="DA253" s="294">
        <v>1430</v>
      </c>
      <c r="DB253" s="294">
        <v>1540</v>
      </c>
      <c r="DC253" s="294">
        <v>1810</v>
      </c>
      <c r="DD253" s="294">
        <v>2320</v>
      </c>
      <c r="DE253" s="294">
        <v>2670</v>
      </c>
      <c r="DF253" s="294">
        <v>3070</v>
      </c>
      <c r="DG253" s="187">
        <v>3471</v>
      </c>
      <c r="DH253" s="294">
        <v>1859</v>
      </c>
      <c r="DI253" s="294">
        <v>2002</v>
      </c>
      <c r="DJ253" s="294">
        <v>2353</v>
      </c>
      <c r="DK253" s="294">
        <v>3016</v>
      </c>
      <c r="DL253" s="294">
        <v>3471</v>
      </c>
      <c r="DM253" s="294">
        <v>3991</v>
      </c>
      <c r="DN253" s="187">
        <v>4512</v>
      </c>
    </row>
    <row r="254" spans="30:118" x14ac:dyDescent="0.2">
      <c r="AD254" s="126" t="s">
        <v>168</v>
      </c>
      <c r="CJ254" s="10" t="s">
        <v>126</v>
      </c>
      <c r="CK254" s="293">
        <v>807</v>
      </c>
      <c r="CL254" s="293">
        <v>923</v>
      </c>
      <c r="CM254" s="293">
        <v>1036</v>
      </c>
      <c r="CN254" s="293">
        <v>1340</v>
      </c>
      <c r="CO254" s="293">
        <v>1540</v>
      </c>
      <c r="CP254" s="293">
        <v>1771</v>
      </c>
      <c r="CQ254" s="293">
        <v>2002</v>
      </c>
      <c r="CR254" s="293">
        <v>1049</v>
      </c>
      <c r="CS254" s="293">
        <v>1199</v>
      </c>
      <c r="CT254" s="293">
        <v>1346</v>
      </c>
      <c r="CU254" s="293">
        <v>1742</v>
      </c>
      <c r="CV254" s="293">
        <v>2002</v>
      </c>
      <c r="CW254" s="293">
        <v>2302</v>
      </c>
      <c r="CX254" s="293">
        <v>2602</v>
      </c>
      <c r="CY254" s="187" t="s">
        <v>463</v>
      </c>
      <c r="CZ254" s="295">
        <v>78621</v>
      </c>
      <c r="DA254" s="294">
        <v>1220</v>
      </c>
      <c r="DB254" s="294">
        <v>1320</v>
      </c>
      <c r="DC254" s="294">
        <v>1550</v>
      </c>
      <c r="DD254" s="294">
        <v>1990</v>
      </c>
      <c r="DE254" s="294">
        <v>2290</v>
      </c>
      <c r="DF254" s="294">
        <v>2633</v>
      </c>
      <c r="DG254" s="187">
        <v>2977</v>
      </c>
      <c r="DH254" s="294">
        <v>1586</v>
      </c>
      <c r="DI254" s="294">
        <v>1716</v>
      </c>
      <c r="DJ254" s="294">
        <v>2015</v>
      </c>
      <c r="DK254" s="294">
        <v>2587</v>
      </c>
      <c r="DL254" s="294">
        <v>2977</v>
      </c>
      <c r="DM254" s="294">
        <v>3422</v>
      </c>
      <c r="DN254" s="187">
        <v>3870</v>
      </c>
    </row>
    <row r="255" spans="30:118" x14ac:dyDescent="0.2">
      <c r="AD255" s="129" t="s">
        <v>169</v>
      </c>
      <c r="CJ255" s="10" t="s">
        <v>127</v>
      </c>
      <c r="CK255" s="293">
        <v>775</v>
      </c>
      <c r="CL255" s="293">
        <v>789</v>
      </c>
      <c r="CM255" s="293">
        <v>995</v>
      </c>
      <c r="CN255" s="293">
        <v>1275</v>
      </c>
      <c r="CO255" s="293">
        <v>1325</v>
      </c>
      <c r="CP255" s="293">
        <v>1523</v>
      </c>
      <c r="CQ255" s="293">
        <v>1722</v>
      </c>
      <c r="CR255" s="293">
        <v>1007</v>
      </c>
      <c r="CS255" s="293">
        <v>1025</v>
      </c>
      <c r="CT255" s="293">
        <v>1293</v>
      </c>
      <c r="CU255" s="293">
        <v>1657</v>
      </c>
      <c r="CV255" s="293">
        <v>1722</v>
      </c>
      <c r="CW255" s="293">
        <v>1979</v>
      </c>
      <c r="CX255" s="293">
        <v>2238</v>
      </c>
      <c r="CY255" s="187" t="s">
        <v>463</v>
      </c>
      <c r="CZ255" s="295">
        <v>78622</v>
      </c>
      <c r="DA255" s="294">
        <v>1360</v>
      </c>
      <c r="DB255" s="294">
        <v>1460</v>
      </c>
      <c r="DC255" s="294">
        <v>1720</v>
      </c>
      <c r="DD255" s="294">
        <v>2210</v>
      </c>
      <c r="DE255" s="294">
        <v>2540</v>
      </c>
      <c r="DF255" s="294">
        <v>2921</v>
      </c>
      <c r="DG255" s="187">
        <v>3302</v>
      </c>
      <c r="DH255" s="294">
        <v>1768</v>
      </c>
      <c r="DI255" s="294">
        <v>1898</v>
      </c>
      <c r="DJ255" s="294">
        <v>2236</v>
      </c>
      <c r="DK255" s="294">
        <v>2873</v>
      </c>
      <c r="DL255" s="294">
        <v>3302</v>
      </c>
      <c r="DM255" s="294">
        <v>3797</v>
      </c>
      <c r="DN255" s="187">
        <v>4292</v>
      </c>
    </row>
    <row r="256" spans="30:118" x14ac:dyDescent="0.2">
      <c r="AD256" s="126" t="s">
        <v>170</v>
      </c>
      <c r="CJ256" s="10" t="s">
        <v>128</v>
      </c>
      <c r="CK256" s="293">
        <v>791</v>
      </c>
      <c r="CL256" s="293">
        <v>818</v>
      </c>
      <c r="CM256" s="293">
        <v>1016</v>
      </c>
      <c r="CN256" s="293">
        <v>1332</v>
      </c>
      <c r="CO256" s="293">
        <v>1510</v>
      </c>
      <c r="CP256" s="293">
        <v>1736</v>
      </c>
      <c r="CQ256" s="293">
        <v>1963</v>
      </c>
      <c r="CR256" s="293">
        <v>1028</v>
      </c>
      <c r="CS256" s="293">
        <v>1063</v>
      </c>
      <c r="CT256" s="293">
        <v>1320</v>
      </c>
      <c r="CU256" s="293">
        <v>1731</v>
      </c>
      <c r="CV256" s="293">
        <v>1963</v>
      </c>
      <c r="CW256" s="293">
        <v>2256</v>
      </c>
      <c r="CX256" s="293">
        <v>2551</v>
      </c>
      <c r="CY256" s="187" t="s">
        <v>463</v>
      </c>
      <c r="CZ256" s="295">
        <v>78623</v>
      </c>
      <c r="DA256" s="294">
        <v>1160</v>
      </c>
      <c r="DB256" s="294">
        <v>1270</v>
      </c>
      <c r="DC256" s="294">
        <v>1530</v>
      </c>
      <c r="DD256" s="294">
        <v>1950</v>
      </c>
      <c r="DE256" s="294">
        <v>2290</v>
      </c>
      <c r="DF256" s="294">
        <v>2633</v>
      </c>
      <c r="DG256" s="187">
        <v>2977</v>
      </c>
      <c r="DH256" s="294">
        <v>1508</v>
      </c>
      <c r="DI256" s="294">
        <v>1651</v>
      </c>
      <c r="DJ256" s="294">
        <v>1989</v>
      </c>
      <c r="DK256" s="294">
        <v>2535</v>
      </c>
      <c r="DL256" s="294">
        <v>2977</v>
      </c>
      <c r="DM256" s="294">
        <v>3422</v>
      </c>
      <c r="DN256" s="187">
        <v>3870</v>
      </c>
    </row>
    <row r="257" spans="30:118" x14ac:dyDescent="0.2">
      <c r="AD257" s="129" t="s">
        <v>171</v>
      </c>
      <c r="CJ257" s="10" t="s">
        <v>129</v>
      </c>
      <c r="CK257" s="293">
        <v>892</v>
      </c>
      <c r="CL257" s="293">
        <v>932</v>
      </c>
      <c r="CM257" s="293">
        <v>1126</v>
      </c>
      <c r="CN257" s="293">
        <v>1470</v>
      </c>
      <c r="CO257" s="293">
        <v>1575</v>
      </c>
      <c r="CP257" s="293">
        <v>1811</v>
      </c>
      <c r="CQ257" s="293">
        <v>2047</v>
      </c>
      <c r="CR257" s="293">
        <v>1159</v>
      </c>
      <c r="CS257" s="293">
        <v>1211</v>
      </c>
      <c r="CT257" s="293">
        <v>1463</v>
      </c>
      <c r="CU257" s="293">
        <v>1911</v>
      </c>
      <c r="CV257" s="293">
        <v>2047</v>
      </c>
      <c r="CW257" s="293">
        <v>2354</v>
      </c>
      <c r="CX257" s="293">
        <v>2661</v>
      </c>
      <c r="CY257" s="187" t="s">
        <v>463</v>
      </c>
      <c r="CZ257" s="295">
        <v>78626</v>
      </c>
      <c r="DA257" s="294">
        <v>1500</v>
      </c>
      <c r="DB257" s="294">
        <v>1610</v>
      </c>
      <c r="DC257" s="294">
        <v>1900</v>
      </c>
      <c r="DD257" s="294">
        <v>2440</v>
      </c>
      <c r="DE257" s="294">
        <v>2800</v>
      </c>
      <c r="DF257" s="294">
        <v>3220</v>
      </c>
      <c r="DG257" s="187">
        <v>3640</v>
      </c>
      <c r="DH257" s="294">
        <v>1950</v>
      </c>
      <c r="DI257" s="294">
        <v>2093</v>
      </c>
      <c r="DJ257" s="294">
        <v>2470</v>
      </c>
      <c r="DK257" s="294">
        <v>3172</v>
      </c>
      <c r="DL257" s="294">
        <v>3640</v>
      </c>
      <c r="DM257" s="294">
        <v>4186</v>
      </c>
      <c r="DN257" s="187">
        <v>4732</v>
      </c>
    </row>
    <row r="258" spans="30:118" x14ac:dyDescent="0.2">
      <c r="AD258" s="126" t="s">
        <v>172</v>
      </c>
      <c r="CJ258" s="10" t="s">
        <v>130</v>
      </c>
      <c r="CK258" s="293">
        <v>705</v>
      </c>
      <c r="CL258" s="293">
        <v>729</v>
      </c>
      <c r="CM258" s="293">
        <v>905</v>
      </c>
      <c r="CN258" s="293">
        <v>1275</v>
      </c>
      <c r="CO258" s="293">
        <v>1345</v>
      </c>
      <c r="CP258" s="293">
        <v>1546</v>
      </c>
      <c r="CQ258" s="293">
        <v>1748</v>
      </c>
      <c r="CR258" s="293">
        <v>916</v>
      </c>
      <c r="CS258" s="293">
        <v>947</v>
      </c>
      <c r="CT258" s="293">
        <v>1176</v>
      </c>
      <c r="CU258" s="293">
        <v>1657</v>
      </c>
      <c r="CV258" s="293">
        <v>1748</v>
      </c>
      <c r="CW258" s="293">
        <v>2009</v>
      </c>
      <c r="CX258" s="293">
        <v>2272</v>
      </c>
      <c r="CY258" s="187" t="s">
        <v>463</v>
      </c>
      <c r="CZ258" s="295">
        <v>78627</v>
      </c>
      <c r="DA258" s="294">
        <v>1560</v>
      </c>
      <c r="DB258" s="294">
        <v>1680</v>
      </c>
      <c r="DC258" s="294">
        <v>1980</v>
      </c>
      <c r="DD258" s="294">
        <v>2540</v>
      </c>
      <c r="DE258" s="294">
        <v>2920</v>
      </c>
      <c r="DF258" s="294">
        <v>3358</v>
      </c>
      <c r="DG258" s="187">
        <v>3796</v>
      </c>
      <c r="DH258" s="294">
        <v>2028</v>
      </c>
      <c r="DI258" s="294">
        <v>2184</v>
      </c>
      <c r="DJ258" s="294">
        <v>2574</v>
      </c>
      <c r="DK258" s="294">
        <v>3302</v>
      </c>
      <c r="DL258" s="294">
        <v>3796</v>
      </c>
      <c r="DM258" s="294">
        <v>4365</v>
      </c>
      <c r="DN258" s="187">
        <v>4934</v>
      </c>
    </row>
    <row r="259" spans="30:118" x14ac:dyDescent="0.2">
      <c r="AD259" s="129" t="s">
        <v>173</v>
      </c>
      <c r="CJ259" s="10" t="s">
        <v>131</v>
      </c>
      <c r="CK259" s="293">
        <v>795</v>
      </c>
      <c r="CL259" s="293">
        <v>811</v>
      </c>
      <c r="CM259" s="293">
        <v>939</v>
      </c>
      <c r="CN259" s="293">
        <v>1275</v>
      </c>
      <c r="CO259" s="293">
        <v>1593</v>
      </c>
      <c r="CP259" s="293">
        <v>1831</v>
      </c>
      <c r="CQ259" s="293">
        <v>2070</v>
      </c>
      <c r="CR259" s="293">
        <v>1033</v>
      </c>
      <c r="CS259" s="293">
        <v>1054</v>
      </c>
      <c r="CT259" s="293">
        <v>1220</v>
      </c>
      <c r="CU259" s="293">
        <v>1657</v>
      </c>
      <c r="CV259" s="293">
        <v>2070</v>
      </c>
      <c r="CW259" s="293">
        <v>2380</v>
      </c>
      <c r="CX259" s="293">
        <v>2691</v>
      </c>
      <c r="CY259" s="187" t="s">
        <v>463</v>
      </c>
      <c r="CZ259" s="295">
        <v>78628</v>
      </c>
      <c r="DA259" s="294">
        <v>1410</v>
      </c>
      <c r="DB259" s="294">
        <v>1520</v>
      </c>
      <c r="DC259" s="294">
        <v>1790</v>
      </c>
      <c r="DD259" s="294">
        <v>2300</v>
      </c>
      <c r="DE259" s="294">
        <v>2640</v>
      </c>
      <c r="DF259" s="294">
        <v>3036</v>
      </c>
      <c r="DG259" s="187">
        <v>3432</v>
      </c>
      <c r="DH259" s="294">
        <v>1833</v>
      </c>
      <c r="DI259" s="294">
        <v>1976</v>
      </c>
      <c r="DJ259" s="294">
        <v>2327</v>
      </c>
      <c r="DK259" s="294">
        <v>2990</v>
      </c>
      <c r="DL259" s="294">
        <v>3432</v>
      </c>
      <c r="DM259" s="294">
        <v>3946</v>
      </c>
      <c r="DN259" s="187">
        <v>4461</v>
      </c>
    </row>
    <row r="260" spans="30:118" x14ac:dyDescent="0.2">
      <c r="AD260" s="126" t="s">
        <v>174</v>
      </c>
      <c r="CJ260" s="10" t="s">
        <v>132</v>
      </c>
      <c r="CK260" s="293">
        <v>1266</v>
      </c>
      <c r="CL260" s="293">
        <v>1384</v>
      </c>
      <c r="CM260" s="293">
        <v>1617</v>
      </c>
      <c r="CN260" s="293">
        <v>2144</v>
      </c>
      <c r="CO260" s="293">
        <v>2615</v>
      </c>
      <c r="CP260" s="293">
        <v>3007</v>
      </c>
      <c r="CQ260" s="293">
        <v>3399</v>
      </c>
      <c r="CR260" s="293">
        <v>1645</v>
      </c>
      <c r="CS260" s="293">
        <v>1799</v>
      </c>
      <c r="CT260" s="293">
        <v>2102</v>
      </c>
      <c r="CU260" s="293">
        <v>2787</v>
      </c>
      <c r="CV260" s="293">
        <v>3399</v>
      </c>
      <c r="CW260" s="293">
        <v>3909</v>
      </c>
      <c r="CX260" s="293">
        <v>4418</v>
      </c>
      <c r="CY260" s="187" t="s">
        <v>463</v>
      </c>
      <c r="CZ260" s="295">
        <v>78630</v>
      </c>
      <c r="DA260" s="294">
        <v>1560</v>
      </c>
      <c r="DB260" s="294">
        <v>1680</v>
      </c>
      <c r="DC260" s="294">
        <v>1980</v>
      </c>
      <c r="DD260" s="294">
        <v>2540</v>
      </c>
      <c r="DE260" s="294">
        <v>2920</v>
      </c>
      <c r="DF260" s="294">
        <v>3358</v>
      </c>
      <c r="DG260" s="187">
        <v>3796</v>
      </c>
      <c r="DH260" s="294">
        <v>2028</v>
      </c>
      <c r="DI260" s="294">
        <v>2184</v>
      </c>
      <c r="DJ260" s="294">
        <v>2574</v>
      </c>
      <c r="DK260" s="294">
        <v>3302</v>
      </c>
      <c r="DL260" s="294">
        <v>3796</v>
      </c>
      <c r="DM260" s="294">
        <v>4365</v>
      </c>
      <c r="DN260" s="187">
        <v>4934</v>
      </c>
    </row>
    <row r="261" spans="30:118" x14ac:dyDescent="0.2">
      <c r="AD261" s="129" t="s">
        <v>175</v>
      </c>
      <c r="CJ261" s="10" t="s">
        <v>133</v>
      </c>
      <c r="CK261" s="293">
        <v>860</v>
      </c>
      <c r="CL261" s="293">
        <v>876</v>
      </c>
      <c r="CM261" s="293">
        <v>1117</v>
      </c>
      <c r="CN261" s="293">
        <v>1488</v>
      </c>
      <c r="CO261" s="293">
        <v>1789</v>
      </c>
      <c r="CP261" s="293">
        <v>2057</v>
      </c>
      <c r="CQ261" s="293">
        <v>2325</v>
      </c>
      <c r="CR261" s="293">
        <v>1118</v>
      </c>
      <c r="CS261" s="293">
        <v>1138</v>
      </c>
      <c r="CT261" s="293">
        <v>1452</v>
      </c>
      <c r="CU261" s="293">
        <v>1934</v>
      </c>
      <c r="CV261" s="293">
        <v>2325</v>
      </c>
      <c r="CW261" s="293">
        <v>2674</v>
      </c>
      <c r="CX261" s="293">
        <v>3022</v>
      </c>
      <c r="CY261" s="187" t="s">
        <v>463</v>
      </c>
      <c r="CZ261" s="295">
        <v>78632</v>
      </c>
      <c r="DA261" s="294">
        <v>1130</v>
      </c>
      <c r="DB261" s="294">
        <v>1250</v>
      </c>
      <c r="DC261" s="294">
        <v>1470</v>
      </c>
      <c r="DD261" s="294">
        <v>1880</v>
      </c>
      <c r="DE261" s="294">
        <v>2180</v>
      </c>
      <c r="DF261" s="294">
        <v>2507</v>
      </c>
      <c r="DG261" s="187">
        <v>2834</v>
      </c>
      <c r="DH261" s="294">
        <v>1469</v>
      </c>
      <c r="DI261" s="294">
        <v>1625</v>
      </c>
      <c r="DJ261" s="294">
        <v>1911</v>
      </c>
      <c r="DK261" s="294">
        <v>2444</v>
      </c>
      <c r="DL261" s="294">
        <v>2834</v>
      </c>
      <c r="DM261" s="294">
        <v>3259</v>
      </c>
      <c r="DN261" s="187">
        <v>3684</v>
      </c>
    </row>
    <row r="262" spans="30:118" x14ac:dyDescent="0.2">
      <c r="AD262" s="126" t="s">
        <v>176</v>
      </c>
      <c r="CJ262" s="10" t="s">
        <v>134</v>
      </c>
      <c r="CK262" s="293">
        <v>811</v>
      </c>
      <c r="CL262" s="293">
        <v>954</v>
      </c>
      <c r="CM262" s="293">
        <v>1074</v>
      </c>
      <c r="CN262" s="293">
        <v>1429</v>
      </c>
      <c r="CO262" s="293">
        <v>1638</v>
      </c>
      <c r="CP262" s="293">
        <v>1883</v>
      </c>
      <c r="CQ262" s="293">
        <v>2129</v>
      </c>
      <c r="CR262" s="293">
        <v>1054</v>
      </c>
      <c r="CS262" s="293">
        <v>1240</v>
      </c>
      <c r="CT262" s="293">
        <v>1396</v>
      </c>
      <c r="CU262" s="293">
        <v>1857</v>
      </c>
      <c r="CV262" s="293">
        <v>2129</v>
      </c>
      <c r="CW262" s="293">
        <v>2447</v>
      </c>
      <c r="CX262" s="293">
        <v>2767</v>
      </c>
      <c r="CY262" s="187" t="s">
        <v>463</v>
      </c>
      <c r="CZ262" s="295">
        <v>78633</v>
      </c>
      <c r="DA262" s="294">
        <v>2030</v>
      </c>
      <c r="DB262" s="294">
        <v>2180</v>
      </c>
      <c r="DC262" s="294">
        <v>2570</v>
      </c>
      <c r="DD262" s="294">
        <v>3300</v>
      </c>
      <c r="DE262" s="294">
        <v>3790</v>
      </c>
      <c r="DF262" s="294">
        <v>4358</v>
      </c>
      <c r="DG262" s="187">
        <v>4927</v>
      </c>
      <c r="DH262" s="294">
        <v>2639</v>
      </c>
      <c r="DI262" s="294">
        <v>2834</v>
      </c>
      <c r="DJ262" s="294">
        <v>3341</v>
      </c>
      <c r="DK262" s="294">
        <v>4290</v>
      </c>
      <c r="DL262" s="294">
        <v>4927</v>
      </c>
      <c r="DM262" s="294">
        <v>5665</v>
      </c>
      <c r="DN262" s="187">
        <v>6405</v>
      </c>
    </row>
    <row r="263" spans="30:118" x14ac:dyDescent="0.2">
      <c r="AD263" s="129" t="s">
        <v>177</v>
      </c>
      <c r="CJ263" s="10" t="s">
        <v>135</v>
      </c>
      <c r="CK263" s="293">
        <v>1426</v>
      </c>
      <c r="CL263" s="293">
        <v>1500</v>
      </c>
      <c r="CM263" s="293">
        <v>1758</v>
      </c>
      <c r="CN263" s="293">
        <v>2212</v>
      </c>
      <c r="CO263" s="293">
        <v>2847</v>
      </c>
      <c r="CP263" s="293">
        <v>3274</v>
      </c>
      <c r="CQ263" s="293">
        <v>3701</v>
      </c>
      <c r="CR263" s="293">
        <v>1853</v>
      </c>
      <c r="CS263" s="293">
        <v>1950</v>
      </c>
      <c r="CT263" s="293">
        <v>2285</v>
      </c>
      <c r="CU263" s="293">
        <v>2875</v>
      </c>
      <c r="CV263" s="293">
        <v>3701</v>
      </c>
      <c r="CW263" s="293">
        <v>4256</v>
      </c>
      <c r="CX263" s="293">
        <v>4811</v>
      </c>
      <c r="CY263" s="187" t="s">
        <v>463</v>
      </c>
      <c r="CZ263" s="295">
        <v>78634</v>
      </c>
      <c r="DA263" s="294">
        <v>1780</v>
      </c>
      <c r="DB263" s="294">
        <v>1920</v>
      </c>
      <c r="DC263" s="294">
        <v>2260</v>
      </c>
      <c r="DD263" s="294">
        <v>2900</v>
      </c>
      <c r="DE263" s="294">
        <v>3340</v>
      </c>
      <c r="DF263" s="294">
        <v>3841</v>
      </c>
      <c r="DG263" s="187">
        <v>4342</v>
      </c>
      <c r="DH263" s="294">
        <v>2314</v>
      </c>
      <c r="DI263" s="294">
        <v>2496</v>
      </c>
      <c r="DJ263" s="294">
        <v>2938</v>
      </c>
      <c r="DK263" s="294">
        <v>3770</v>
      </c>
      <c r="DL263" s="294">
        <v>4342</v>
      </c>
      <c r="DM263" s="294">
        <v>4993</v>
      </c>
      <c r="DN263" s="187">
        <v>5644</v>
      </c>
    </row>
    <row r="264" spans="30:118" x14ac:dyDescent="0.2">
      <c r="AD264" s="126" t="s">
        <v>178</v>
      </c>
      <c r="CJ264" s="10" t="s">
        <v>136</v>
      </c>
      <c r="CK264" s="293">
        <v>1229</v>
      </c>
      <c r="CL264" s="293">
        <v>1360</v>
      </c>
      <c r="CM264" s="293">
        <v>1677</v>
      </c>
      <c r="CN264" s="293">
        <v>2204</v>
      </c>
      <c r="CO264" s="293">
        <v>2500</v>
      </c>
      <c r="CP264" s="293">
        <v>2875</v>
      </c>
      <c r="CQ264" s="293">
        <v>3250</v>
      </c>
      <c r="CR264" s="293">
        <v>1597</v>
      </c>
      <c r="CS264" s="293">
        <v>1768</v>
      </c>
      <c r="CT264" s="293">
        <v>2180</v>
      </c>
      <c r="CU264" s="293">
        <v>2865</v>
      </c>
      <c r="CV264" s="293">
        <v>3250</v>
      </c>
      <c r="CW264" s="293">
        <v>3737</v>
      </c>
      <c r="CX264" s="293">
        <v>4225</v>
      </c>
      <c r="CY264" s="187" t="s">
        <v>463</v>
      </c>
      <c r="CZ264" s="295">
        <v>78636</v>
      </c>
      <c r="DA264" s="294">
        <v>1350</v>
      </c>
      <c r="DB264" s="294">
        <v>1450</v>
      </c>
      <c r="DC264" s="294">
        <v>1710</v>
      </c>
      <c r="DD264" s="294">
        <v>2200</v>
      </c>
      <c r="DE264" s="294">
        <v>2520</v>
      </c>
      <c r="DF264" s="294">
        <v>2898</v>
      </c>
      <c r="DG264" s="187">
        <v>3276</v>
      </c>
      <c r="DH264" s="294">
        <v>1755</v>
      </c>
      <c r="DI264" s="294">
        <v>1885</v>
      </c>
      <c r="DJ264" s="294">
        <v>2223</v>
      </c>
      <c r="DK264" s="294">
        <v>2860</v>
      </c>
      <c r="DL264" s="294">
        <v>3276</v>
      </c>
      <c r="DM264" s="294">
        <v>3767</v>
      </c>
      <c r="DN264" s="187">
        <v>4258</v>
      </c>
    </row>
    <row r="265" spans="30:118" x14ac:dyDescent="0.2">
      <c r="AD265" s="129" t="s">
        <v>179</v>
      </c>
      <c r="CJ265" s="10" t="s">
        <v>137</v>
      </c>
      <c r="CK265" s="293">
        <v>791</v>
      </c>
      <c r="CL265" s="293">
        <v>818</v>
      </c>
      <c r="CM265" s="293">
        <v>1016</v>
      </c>
      <c r="CN265" s="293">
        <v>1332</v>
      </c>
      <c r="CO265" s="293">
        <v>1510</v>
      </c>
      <c r="CP265" s="293">
        <v>1736</v>
      </c>
      <c r="CQ265" s="293">
        <v>1963</v>
      </c>
      <c r="CR265" s="293">
        <v>1028</v>
      </c>
      <c r="CS265" s="293">
        <v>1063</v>
      </c>
      <c r="CT265" s="293">
        <v>1320</v>
      </c>
      <c r="CU265" s="293">
        <v>1731</v>
      </c>
      <c r="CV265" s="293">
        <v>1963</v>
      </c>
      <c r="CW265" s="293">
        <v>2256</v>
      </c>
      <c r="CX265" s="293">
        <v>2551</v>
      </c>
      <c r="CY265" s="187" t="s">
        <v>463</v>
      </c>
      <c r="CZ265" s="295">
        <v>78640</v>
      </c>
      <c r="DA265" s="294">
        <v>1590</v>
      </c>
      <c r="DB265" s="294">
        <v>1710</v>
      </c>
      <c r="DC265" s="294">
        <v>2010</v>
      </c>
      <c r="DD265" s="294">
        <v>2580</v>
      </c>
      <c r="DE265" s="294">
        <v>2970</v>
      </c>
      <c r="DF265" s="294">
        <v>3415</v>
      </c>
      <c r="DG265" s="187">
        <v>3861</v>
      </c>
      <c r="DH265" s="294">
        <v>2067</v>
      </c>
      <c r="DI265" s="294">
        <v>2223</v>
      </c>
      <c r="DJ265" s="294">
        <v>2613</v>
      </c>
      <c r="DK265" s="294">
        <v>3354</v>
      </c>
      <c r="DL265" s="294">
        <v>3861</v>
      </c>
      <c r="DM265" s="294">
        <v>4439</v>
      </c>
      <c r="DN265" s="187">
        <v>5019</v>
      </c>
    </row>
    <row r="266" spans="30:118" x14ac:dyDescent="0.2">
      <c r="AD266" s="126" t="s">
        <v>180</v>
      </c>
      <c r="CJ266" s="10" t="s">
        <v>138</v>
      </c>
      <c r="CK266" s="293">
        <v>791</v>
      </c>
      <c r="CL266" s="293">
        <v>818</v>
      </c>
      <c r="CM266" s="293">
        <v>1016</v>
      </c>
      <c r="CN266" s="293">
        <v>1332</v>
      </c>
      <c r="CO266" s="293">
        <v>1510</v>
      </c>
      <c r="CP266" s="293">
        <v>1736</v>
      </c>
      <c r="CQ266" s="293">
        <v>1963</v>
      </c>
      <c r="CR266" s="293">
        <v>1028</v>
      </c>
      <c r="CS266" s="293">
        <v>1063</v>
      </c>
      <c r="CT266" s="293">
        <v>1320</v>
      </c>
      <c r="CU266" s="293">
        <v>1731</v>
      </c>
      <c r="CV266" s="293">
        <v>1963</v>
      </c>
      <c r="CW266" s="293">
        <v>2256</v>
      </c>
      <c r="CX266" s="293">
        <v>2551</v>
      </c>
      <c r="CY266" s="187" t="s">
        <v>463</v>
      </c>
      <c r="CZ266" s="295">
        <v>78641</v>
      </c>
      <c r="DA266" s="294">
        <v>1780</v>
      </c>
      <c r="DB266" s="294">
        <v>1910</v>
      </c>
      <c r="DC266" s="294">
        <v>2250</v>
      </c>
      <c r="DD266" s="294">
        <v>2890</v>
      </c>
      <c r="DE266" s="294">
        <v>3320</v>
      </c>
      <c r="DF266" s="294">
        <v>3818</v>
      </c>
      <c r="DG266" s="187">
        <v>4316</v>
      </c>
      <c r="DH266" s="294">
        <v>2314</v>
      </c>
      <c r="DI266" s="294">
        <v>2483</v>
      </c>
      <c r="DJ266" s="294">
        <v>2925</v>
      </c>
      <c r="DK266" s="294">
        <v>3757</v>
      </c>
      <c r="DL266" s="294">
        <v>4316</v>
      </c>
      <c r="DM266" s="294">
        <v>4963</v>
      </c>
      <c r="DN266" s="187">
        <v>5610</v>
      </c>
    </row>
    <row r="267" spans="30:118" x14ac:dyDescent="0.2">
      <c r="AD267" s="129" t="s">
        <v>181</v>
      </c>
      <c r="CJ267" s="10" t="s">
        <v>139</v>
      </c>
      <c r="CK267" s="293">
        <v>902</v>
      </c>
      <c r="CL267" s="293">
        <v>942</v>
      </c>
      <c r="CM267" s="293">
        <v>1158</v>
      </c>
      <c r="CN267" s="293">
        <v>1548</v>
      </c>
      <c r="CO267" s="293">
        <v>1880</v>
      </c>
      <c r="CP267" s="293">
        <v>2162</v>
      </c>
      <c r="CQ267" s="293">
        <v>2444</v>
      </c>
      <c r="CR267" s="293">
        <v>1172</v>
      </c>
      <c r="CS267" s="293">
        <v>1224</v>
      </c>
      <c r="CT267" s="293">
        <v>1505</v>
      </c>
      <c r="CU267" s="293">
        <v>2012</v>
      </c>
      <c r="CV267" s="293">
        <v>2444</v>
      </c>
      <c r="CW267" s="293">
        <v>2810</v>
      </c>
      <c r="CX267" s="293">
        <v>3177</v>
      </c>
      <c r="CY267" s="187" t="s">
        <v>463</v>
      </c>
      <c r="CZ267" s="295">
        <v>78642</v>
      </c>
      <c r="DA267" s="294">
        <v>1130</v>
      </c>
      <c r="DB267" s="294">
        <v>1250</v>
      </c>
      <c r="DC267" s="294">
        <v>1470</v>
      </c>
      <c r="DD267" s="294">
        <v>1880</v>
      </c>
      <c r="DE267" s="294">
        <v>2180</v>
      </c>
      <c r="DF267" s="294">
        <v>2507</v>
      </c>
      <c r="DG267" s="187">
        <v>2834</v>
      </c>
      <c r="DH267" s="294">
        <v>1469</v>
      </c>
      <c r="DI267" s="294">
        <v>1625</v>
      </c>
      <c r="DJ267" s="294">
        <v>1911</v>
      </c>
      <c r="DK267" s="294">
        <v>2444</v>
      </c>
      <c r="DL267" s="294">
        <v>2834</v>
      </c>
      <c r="DM267" s="294">
        <v>3259</v>
      </c>
      <c r="DN267" s="187">
        <v>3684</v>
      </c>
    </row>
    <row r="268" spans="30:118" x14ac:dyDescent="0.2">
      <c r="AD268" s="126" t="s">
        <v>182</v>
      </c>
      <c r="CJ268" s="10" t="s">
        <v>140</v>
      </c>
      <c r="CK268" s="293">
        <v>693</v>
      </c>
      <c r="CL268" s="293">
        <v>698</v>
      </c>
      <c r="CM268" s="293">
        <v>912</v>
      </c>
      <c r="CN268" s="293">
        <v>1139</v>
      </c>
      <c r="CO268" s="293">
        <v>1355</v>
      </c>
      <c r="CP268" s="293">
        <v>1558</v>
      </c>
      <c r="CQ268" s="293">
        <v>1761</v>
      </c>
      <c r="CR268" s="293">
        <v>900</v>
      </c>
      <c r="CS268" s="293">
        <v>907</v>
      </c>
      <c r="CT268" s="293">
        <v>1185</v>
      </c>
      <c r="CU268" s="293">
        <v>1480</v>
      </c>
      <c r="CV268" s="293">
        <v>1761</v>
      </c>
      <c r="CW268" s="293">
        <v>2025</v>
      </c>
      <c r="CX268" s="293">
        <v>2289</v>
      </c>
      <c r="CY268" s="187" t="s">
        <v>463</v>
      </c>
      <c r="CZ268" s="295">
        <v>78644</v>
      </c>
      <c r="DA268" s="294">
        <v>1140</v>
      </c>
      <c r="DB268" s="294">
        <v>1250</v>
      </c>
      <c r="DC268" s="294">
        <v>1470</v>
      </c>
      <c r="DD268" s="294">
        <v>1880</v>
      </c>
      <c r="DE268" s="294">
        <v>2180</v>
      </c>
      <c r="DF268" s="294">
        <v>2507</v>
      </c>
      <c r="DG268" s="187">
        <v>2834</v>
      </c>
      <c r="DH268" s="294">
        <v>1482</v>
      </c>
      <c r="DI268" s="294">
        <v>1625</v>
      </c>
      <c r="DJ268" s="294">
        <v>1911</v>
      </c>
      <c r="DK268" s="294">
        <v>2444</v>
      </c>
      <c r="DL268" s="294">
        <v>2834</v>
      </c>
      <c r="DM268" s="294">
        <v>3259</v>
      </c>
      <c r="DN268" s="187">
        <v>3684</v>
      </c>
    </row>
    <row r="269" spans="30:118" x14ac:dyDescent="0.2">
      <c r="AD269" s="129" t="s">
        <v>183</v>
      </c>
      <c r="CJ269" s="10" t="s">
        <v>141</v>
      </c>
      <c r="CK269" s="293">
        <v>791</v>
      </c>
      <c r="CL269" s="293">
        <v>818</v>
      </c>
      <c r="CM269" s="293">
        <v>1016</v>
      </c>
      <c r="CN269" s="293">
        <v>1332</v>
      </c>
      <c r="CO269" s="293">
        <v>1510</v>
      </c>
      <c r="CP269" s="293">
        <v>1736</v>
      </c>
      <c r="CQ269" s="293">
        <v>1963</v>
      </c>
      <c r="CR269" s="293">
        <v>1028</v>
      </c>
      <c r="CS269" s="293">
        <v>1063</v>
      </c>
      <c r="CT269" s="293">
        <v>1320</v>
      </c>
      <c r="CU269" s="293">
        <v>1731</v>
      </c>
      <c r="CV269" s="293">
        <v>1963</v>
      </c>
      <c r="CW269" s="293">
        <v>2256</v>
      </c>
      <c r="CX269" s="293">
        <v>2551</v>
      </c>
      <c r="CY269" s="187" t="s">
        <v>463</v>
      </c>
      <c r="CZ269" s="295">
        <v>78645</v>
      </c>
      <c r="DA269" s="294">
        <v>1550</v>
      </c>
      <c r="DB269" s="294">
        <v>1670</v>
      </c>
      <c r="DC269" s="294">
        <v>1960</v>
      </c>
      <c r="DD269" s="294">
        <v>2520</v>
      </c>
      <c r="DE269" s="294">
        <v>2890</v>
      </c>
      <c r="DF269" s="294">
        <v>3323</v>
      </c>
      <c r="DG269" s="187">
        <v>3757</v>
      </c>
      <c r="DH269" s="294">
        <v>2015</v>
      </c>
      <c r="DI269" s="294">
        <v>2171</v>
      </c>
      <c r="DJ269" s="294">
        <v>2548</v>
      </c>
      <c r="DK269" s="294">
        <v>3276</v>
      </c>
      <c r="DL269" s="294">
        <v>3757</v>
      </c>
      <c r="DM269" s="294">
        <v>4319</v>
      </c>
      <c r="DN269" s="187">
        <v>4884</v>
      </c>
    </row>
    <row r="270" spans="30:118" x14ac:dyDescent="0.2">
      <c r="AD270" s="126" t="s">
        <v>184</v>
      </c>
      <c r="CJ270" s="10" t="s">
        <v>142</v>
      </c>
      <c r="CK270" s="293">
        <v>791</v>
      </c>
      <c r="CL270" s="293">
        <v>818</v>
      </c>
      <c r="CM270" s="293">
        <v>1016</v>
      </c>
      <c r="CN270" s="293">
        <v>1332</v>
      </c>
      <c r="CO270" s="293">
        <v>1510</v>
      </c>
      <c r="CP270" s="293">
        <v>1736</v>
      </c>
      <c r="CQ270" s="293">
        <v>1963</v>
      </c>
      <c r="CR270" s="293">
        <v>1028</v>
      </c>
      <c r="CS270" s="293">
        <v>1063</v>
      </c>
      <c r="CT270" s="293">
        <v>1320</v>
      </c>
      <c r="CU270" s="293">
        <v>1731</v>
      </c>
      <c r="CV270" s="293">
        <v>1963</v>
      </c>
      <c r="CW270" s="293">
        <v>2256</v>
      </c>
      <c r="CX270" s="293">
        <v>2551</v>
      </c>
      <c r="CY270" s="187" t="s">
        <v>463</v>
      </c>
      <c r="CZ270" s="295">
        <v>78646</v>
      </c>
      <c r="DA270" s="294">
        <v>1560</v>
      </c>
      <c r="DB270" s="294">
        <v>1680</v>
      </c>
      <c r="DC270" s="294">
        <v>1980</v>
      </c>
      <c r="DD270" s="294">
        <v>2540</v>
      </c>
      <c r="DE270" s="294">
        <v>2920</v>
      </c>
      <c r="DF270" s="294">
        <v>3358</v>
      </c>
      <c r="DG270" s="187">
        <v>3796</v>
      </c>
      <c r="DH270" s="294">
        <v>2028</v>
      </c>
      <c r="DI270" s="294">
        <v>2184</v>
      </c>
      <c r="DJ270" s="294">
        <v>2574</v>
      </c>
      <c r="DK270" s="294">
        <v>3302</v>
      </c>
      <c r="DL270" s="294">
        <v>3796</v>
      </c>
      <c r="DM270" s="294">
        <v>4365</v>
      </c>
      <c r="DN270" s="187">
        <v>4934</v>
      </c>
    </row>
    <row r="271" spans="30:118" x14ac:dyDescent="0.2">
      <c r="AD271" s="129" t="s">
        <v>185</v>
      </c>
      <c r="CJ271" s="10" t="s">
        <v>143</v>
      </c>
      <c r="CK271" s="293">
        <v>923</v>
      </c>
      <c r="CL271" s="293">
        <v>929</v>
      </c>
      <c r="CM271" s="293">
        <v>1221</v>
      </c>
      <c r="CN271" s="293">
        <v>1476</v>
      </c>
      <c r="CO271" s="293">
        <v>1815</v>
      </c>
      <c r="CP271" s="293">
        <v>2087</v>
      </c>
      <c r="CQ271" s="293">
        <v>2359</v>
      </c>
      <c r="CR271" s="293">
        <v>1199</v>
      </c>
      <c r="CS271" s="293">
        <v>1207</v>
      </c>
      <c r="CT271" s="293">
        <v>1587</v>
      </c>
      <c r="CU271" s="293">
        <v>1918</v>
      </c>
      <c r="CV271" s="293">
        <v>2359</v>
      </c>
      <c r="CW271" s="293">
        <v>2713</v>
      </c>
      <c r="CX271" s="293">
        <v>3066</v>
      </c>
      <c r="CY271" s="187" t="s">
        <v>463</v>
      </c>
      <c r="CZ271" s="295">
        <v>78648</v>
      </c>
      <c r="DA271" s="294">
        <v>1040</v>
      </c>
      <c r="DB271" s="294">
        <v>1120</v>
      </c>
      <c r="DC271" s="294">
        <v>1330</v>
      </c>
      <c r="DD271" s="294">
        <v>1700</v>
      </c>
      <c r="DE271" s="294">
        <v>1960</v>
      </c>
      <c r="DF271" s="294">
        <v>2254</v>
      </c>
      <c r="DG271" s="187">
        <v>2548</v>
      </c>
      <c r="DH271" s="294">
        <v>1352</v>
      </c>
      <c r="DI271" s="294">
        <v>1456</v>
      </c>
      <c r="DJ271" s="294">
        <v>1729</v>
      </c>
      <c r="DK271" s="294">
        <v>2210</v>
      </c>
      <c r="DL271" s="294">
        <v>2548</v>
      </c>
      <c r="DM271" s="294">
        <v>2930</v>
      </c>
      <c r="DN271" s="187">
        <v>3312</v>
      </c>
    </row>
    <row r="272" spans="30:118" x14ac:dyDescent="0.2">
      <c r="AD272" s="126" t="s">
        <v>186</v>
      </c>
      <c r="CJ272" s="10" t="s">
        <v>144</v>
      </c>
      <c r="CK272" s="293">
        <v>705</v>
      </c>
      <c r="CL272" s="293">
        <v>729</v>
      </c>
      <c r="CM272" s="293">
        <v>905</v>
      </c>
      <c r="CN272" s="293">
        <v>1187</v>
      </c>
      <c r="CO272" s="293">
        <v>1345</v>
      </c>
      <c r="CP272" s="293">
        <v>1546</v>
      </c>
      <c r="CQ272" s="293">
        <v>1748</v>
      </c>
      <c r="CR272" s="293">
        <v>916</v>
      </c>
      <c r="CS272" s="293">
        <v>947</v>
      </c>
      <c r="CT272" s="293">
        <v>1176</v>
      </c>
      <c r="CU272" s="293">
        <v>1543</v>
      </c>
      <c r="CV272" s="293">
        <v>1748</v>
      </c>
      <c r="CW272" s="293">
        <v>2009</v>
      </c>
      <c r="CX272" s="293">
        <v>2272</v>
      </c>
      <c r="CY272" s="187" t="s">
        <v>463</v>
      </c>
      <c r="CZ272" s="295">
        <v>78650</v>
      </c>
      <c r="DA272" s="294">
        <v>1130</v>
      </c>
      <c r="DB272" s="294">
        <v>1250</v>
      </c>
      <c r="DC272" s="294">
        <v>1470</v>
      </c>
      <c r="DD272" s="294">
        <v>1880</v>
      </c>
      <c r="DE272" s="294">
        <v>2180</v>
      </c>
      <c r="DF272" s="294">
        <v>2507</v>
      </c>
      <c r="DG272" s="187">
        <v>2834</v>
      </c>
      <c r="DH272" s="294">
        <v>1469</v>
      </c>
      <c r="DI272" s="294">
        <v>1625</v>
      </c>
      <c r="DJ272" s="294">
        <v>1911</v>
      </c>
      <c r="DK272" s="294">
        <v>2444</v>
      </c>
      <c r="DL272" s="294">
        <v>2834</v>
      </c>
      <c r="DM272" s="294">
        <v>3259</v>
      </c>
      <c r="DN272" s="187">
        <v>3684</v>
      </c>
    </row>
    <row r="273" spans="30:118" x14ac:dyDescent="0.2">
      <c r="AD273" s="129" t="s">
        <v>187</v>
      </c>
      <c r="CJ273" s="10" t="s">
        <v>145</v>
      </c>
      <c r="CK273" s="293">
        <v>713</v>
      </c>
      <c r="CL273" s="293">
        <v>738</v>
      </c>
      <c r="CM273" s="293">
        <v>916</v>
      </c>
      <c r="CN273" s="293">
        <v>1291</v>
      </c>
      <c r="CO273" s="293">
        <v>1361</v>
      </c>
      <c r="CP273" s="293">
        <v>1565</v>
      </c>
      <c r="CQ273" s="293">
        <v>1769</v>
      </c>
      <c r="CR273" s="293">
        <v>926</v>
      </c>
      <c r="CS273" s="293">
        <v>959</v>
      </c>
      <c r="CT273" s="293">
        <v>1190</v>
      </c>
      <c r="CU273" s="293">
        <v>1678</v>
      </c>
      <c r="CV273" s="293">
        <v>1769</v>
      </c>
      <c r="CW273" s="293">
        <v>2034</v>
      </c>
      <c r="CX273" s="293">
        <v>2299</v>
      </c>
      <c r="CY273" s="187" t="s">
        <v>463</v>
      </c>
      <c r="CZ273" s="295">
        <v>78652</v>
      </c>
      <c r="DA273" s="294">
        <v>1860</v>
      </c>
      <c r="DB273" s="294">
        <v>2000</v>
      </c>
      <c r="DC273" s="294">
        <v>2350</v>
      </c>
      <c r="DD273" s="294">
        <v>3020</v>
      </c>
      <c r="DE273" s="294">
        <v>3470</v>
      </c>
      <c r="DF273" s="294">
        <v>3990</v>
      </c>
      <c r="DG273" s="187">
        <v>4511</v>
      </c>
      <c r="DH273" s="294">
        <v>2418</v>
      </c>
      <c r="DI273" s="294">
        <v>2600</v>
      </c>
      <c r="DJ273" s="294">
        <v>3055</v>
      </c>
      <c r="DK273" s="294">
        <v>3926</v>
      </c>
      <c r="DL273" s="294">
        <v>4511</v>
      </c>
      <c r="DM273" s="294">
        <v>5187</v>
      </c>
      <c r="DN273" s="187">
        <v>5864</v>
      </c>
    </row>
    <row r="274" spans="30:118" x14ac:dyDescent="0.2">
      <c r="AD274" s="126" t="s">
        <v>188</v>
      </c>
      <c r="CJ274" s="10" t="s">
        <v>146</v>
      </c>
      <c r="CK274" s="293">
        <v>629</v>
      </c>
      <c r="CL274" s="293">
        <v>745</v>
      </c>
      <c r="CM274" s="293">
        <v>928</v>
      </c>
      <c r="CN274" s="293">
        <v>1254</v>
      </c>
      <c r="CO274" s="293">
        <v>1570</v>
      </c>
      <c r="CP274" s="293">
        <v>1805</v>
      </c>
      <c r="CQ274" s="293">
        <v>2041</v>
      </c>
      <c r="CR274" s="293">
        <v>817</v>
      </c>
      <c r="CS274" s="293">
        <v>968</v>
      </c>
      <c r="CT274" s="293">
        <v>1206</v>
      </c>
      <c r="CU274" s="293">
        <v>1630</v>
      </c>
      <c r="CV274" s="293">
        <v>2041</v>
      </c>
      <c r="CW274" s="293">
        <v>2346</v>
      </c>
      <c r="CX274" s="293">
        <v>2653</v>
      </c>
      <c r="CY274" s="187" t="s">
        <v>463</v>
      </c>
      <c r="CZ274" s="295">
        <v>78653</v>
      </c>
      <c r="DA274" s="294">
        <v>1710</v>
      </c>
      <c r="DB274" s="294">
        <v>1840</v>
      </c>
      <c r="DC274" s="294">
        <v>2170</v>
      </c>
      <c r="DD274" s="294">
        <v>2790</v>
      </c>
      <c r="DE274" s="294">
        <v>3200</v>
      </c>
      <c r="DF274" s="294">
        <v>3680</v>
      </c>
      <c r="DG274" s="187">
        <v>4160</v>
      </c>
      <c r="DH274" s="294">
        <v>2223</v>
      </c>
      <c r="DI274" s="294">
        <v>2392</v>
      </c>
      <c r="DJ274" s="294">
        <v>2821</v>
      </c>
      <c r="DK274" s="294">
        <v>3627</v>
      </c>
      <c r="DL274" s="294">
        <v>4160</v>
      </c>
      <c r="DM274" s="294">
        <v>4784</v>
      </c>
      <c r="DN274" s="187">
        <v>5408</v>
      </c>
    </row>
    <row r="275" spans="30:118" x14ac:dyDescent="0.2">
      <c r="AD275" s="129" t="s">
        <v>189</v>
      </c>
      <c r="CJ275" s="10" t="s">
        <v>147</v>
      </c>
      <c r="CK275" s="293">
        <v>684</v>
      </c>
      <c r="CL275" s="293">
        <v>689</v>
      </c>
      <c r="CM275" s="293">
        <v>905</v>
      </c>
      <c r="CN275" s="293">
        <v>1231</v>
      </c>
      <c r="CO275" s="293">
        <v>1484</v>
      </c>
      <c r="CP275" s="293">
        <v>1706</v>
      </c>
      <c r="CQ275" s="293">
        <v>1929</v>
      </c>
      <c r="CR275" s="293">
        <v>889</v>
      </c>
      <c r="CS275" s="293">
        <v>895</v>
      </c>
      <c r="CT275" s="293">
        <v>1176</v>
      </c>
      <c r="CU275" s="293">
        <v>1600</v>
      </c>
      <c r="CV275" s="293">
        <v>1929</v>
      </c>
      <c r="CW275" s="293">
        <v>2217</v>
      </c>
      <c r="CX275" s="293">
        <v>2507</v>
      </c>
      <c r="CY275" s="187" t="s">
        <v>463</v>
      </c>
      <c r="CZ275" s="295">
        <v>78654</v>
      </c>
      <c r="DA275" s="294">
        <v>1140</v>
      </c>
      <c r="DB275" s="294">
        <v>1250</v>
      </c>
      <c r="DC275" s="294">
        <v>1470</v>
      </c>
      <c r="DD275" s="294">
        <v>1880</v>
      </c>
      <c r="DE275" s="294">
        <v>2180</v>
      </c>
      <c r="DF275" s="294">
        <v>2507</v>
      </c>
      <c r="DG275" s="187">
        <v>2834</v>
      </c>
      <c r="DH275" s="294">
        <v>1482</v>
      </c>
      <c r="DI275" s="294">
        <v>1625</v>
      </c>
      <c r="DJ275" s="294">
        <v>1911</v>
      </c>
      <c r="DK275" s="294">
        <v>2444</v>
      </c>
      <c r="DL275" s="294">
        <v>2834</v>
      </c>
      <c r="DM275" s="294">
        <v>3259</v>
      </c>
      <c r="DN275" s="187">
        <v>3684</v>
      </c>
    </row>
    <row r="276" spans="30:118" x14ac:dyDescent="0.2">
      <c r="AD276" s="126" t="s">
        <v>190</v>
      </c>
      <c r="CJ276" s="10" t="s">
        <v>148</v>
      </c>
      <c r="CK276" s="293">
        <v>789</v>
      </c>
      <c r="CL276" s="293">
        <v>795</v>
      </c>
      <c r="CM276" s="293">
        <v>1044</v>
      </c>
      <c r="CN276" s="293">
        <v>1405</v>
      </c>
      <c r="CO276" s="293">
        <v>1772</v>
      </c>
      <c r="CP276" s="293">
        <v>2037</v>
      </c>
      <c r="CQ276" s="293">
        <v>2303</v>
      </c>
      <c r="CR276" s="293">
        <v>1025</v>
      </c>
      <c r="CS276" s="293">
        <v>1033</v>
      </c>
      <c r="CT276" s="293">
        <v>1357</v>
      </c>
      <c r="CU276" s="293">
        <v>1826</v>
      </c>
      <c r="CV276" s="293">
        <v>2303</v>
      </c>
      <c r="CW276" s="293">
        <v>2648</v>
      </c>
      <c r="CX276" s="293">
        <v>2993</v>
      </c>
      <c r="CY276" s="187" t="s">
        <v>463</v>
      </c>
      <c r="CZ276" s="295">
        <v>78655</v>
      </c>
      <c r="DA276" s="294">
        <v>1060</v>
      </c>
      <c r="DB276" s="294">
        <v>1150</v>
      </c>
      <c r="DC276" s="294">
        <v>1370</v>
      </c>
      <c r="DD276" s="294">
        <v>1750</v>
      </c>
      <c r="DE276" s="294">
        <v>2040</v>
      </c>
      <c r="DF276" s="294">
        <v>2346</v>
      </c>
      <c r="DG276" s="187">
        <v>2652</v>
      </c>
      <c r="DH276" s="294">
        <v>1378</v>
      </c>
      <c r="DI276" s="294">
        <v>1495</v>
      </c>
      <c r="DJ276" s="294">
        <v>1781</v>
      </c>
      <c r="DK276" s="294">
        <v>2275</v>
      </c>
      <c r="DL276" s="294">
        <v>2652</v>
      </c>
      <c r="DM276" s="294">
        <v>3049</v>
      </c>
      <c r="DN276" s="187">
        <v>3447</v>
      </c>
    </row>
    <row r="277" spans="30:118" x14ac:dyDescent="0.2">
      <c r="AD277" s="129" t="s">
        <v>191</v>
      </c>
      <c r="CJ277" s="10" t="s">
        <v>149</v>
      </c>
      <c r="CK277" s="293">
        <v>831</v>
      </c>
      <c r="CL277" s="293">
        <v>858</v>
      </c>
      <c r="CM277" s="293">
        <v>1067</v>
      </c>
      <c r="CN277" s="293">
        <v>1290</v>
      </c>
      <c r="CO277" s="293">
        <v>1580</v>
      </c>
      <c r="CP277" s="293">
        <v>1817</v>
      </c>
      <c r="CQ277" s="293">
        <v>2054</v>
      </c>
      <c r="CR277" s="293">
        <v>1080</v>
      </c>
      <c r="CS277" s="293">
        <v>1115</v>
      </c>
      <c r="CT277" s="293">
        <v>1387</v>
      </c>
      <c r="CU277" s="293">
        <v>1677</v>
      </c>
      <c r="CV277" s="293">
        <v>2054</v>
      </c>
      <c r="CW277" s="293">
        <v>2362</v>
      </c>
      <c r="CX277" s="293">
        <v>2670</v>
      </c>
      <c r="CY277" s="187" t="s">
        <v>463</v>
      </c>
      <c r="CZ277" s="295">
        <v>78656</v>
      </c>
      <c r="DA277" s="294">
        <v>1130</v>
      </c>
      <c r="DB277" s="294">
        <v>1250</v>
      </c>
      <c r="DC277" s="294">
        <v>1470</v>
      </c>
      <c r="DD277" s="294">
        <v>1880</v>
      </c>
      <c r="DE277" s="294">
        <v>2180</v>
      </c>
      <c r="DF277" s="294">
        <v>2507</v>
      </c>
      <c r="DG277" s="187">
        <v>2834</v>
      </c>
      <c r="DH277" s="294">
        <v>1469</v>
      </c>
      <c r="DI277" s="294">
        <v>1625</v>
      </c>
      <c r="DJ277" s="294">
        <v>1911</v>
      </c>
      <c r="DK277" s="294">
        <v>2444</v>
      </c>
      <c r="DL277" s="294">
        <v>2834</v>
      </c>
      <c r="DM277" s="294">
        <v>3259</v>
      </c>
      <c r="DN277" s="187">
        <v>3684</v>
      </c>
    </row>
    <row r="278" spans="30:118" x14ac:dyDescent="0.2">
      <c r="AD278" s="126" t="s">
        <v>192</v>
      </c>
      <c r="CJ278" s="10" t="s">
        <v>150</v>
      </c>
      <c r="CK278" s="293">
        <v>935</v>
      </c>
      <c r="CL278" s="293">
        <v>1002</v>
      </c>
      <c r="CM278" s="293">
        <v>1201</v>
      </c>
      <c r="CN278" s="293">
        <v>1452</v>
      </c>
      <c r="CO278" s="293">
        <v>1599</v>
      </c>
      <c r="CP278" s="293">
        <v>1838</v>
      </c>
      <c r="CQ278" s="293">
        <v>2078</v>
      </c>
      <c r="CR278" s="293">
        <v>1215</v>
      </c>
      <c r="CS278" s="293">
        <v>1302</v>
      </c>
      <c r="CT278" s="293">
        <v>1561</v>
      </c>
      <c r="CU278" s="293">
        <v>1887</v>
      </c>
      <c r="CV278" s="293">
        <v>2078</v>
      </c>
      <c r="CW278" s="293">
        <v>2389</v>
      </c>
      <c r="CX278" s="293">
        <v>2701</v>
      </c>
      <c r="CY278" s="187" t="s">
        <v>463</v>
      </c>
      <c r="CZ278" s="295">
        <v>78659</v>
      </c>
      <c r="DA278" s="294">
        <v>1150</v>
      </c>
      <c r="DB278" s="294">
        <v>1250</v>
      </c>
      <c r="DC278" s="294">
        <v>1470</v>
      </c>
      <c r="DD278" s="294">
        <v>1880</v>
      </c>
      <c r="DE278" s="294">
        <v>2180</v>
      </c>
      <c r="DF278" s="294">
        <v>2507</v>
      </c>
      <c r="DG278" s="187">
        <v>2834</v>
      </c>
      <c r="DH278" s="294">
        <v>1495</v>
      </c>
      <c r="DI278" s="294">
        <v>1625</v>
      </c>
      <c r="DJ278" s="294">
        <v>1911</v>
      </c>
      <c r="DK278" s="294">
        <v>2444</v>
      </c>
      <c r="DL278" s="294">
        <v>2834</v>
      </c>
      <c r="DM278" s="294">
        <v>3259</v>
      </c>
      <c r="DN278" s="187">
        <v>3684</v>
      </c>
    </row>
    <row r="279" spans="30:118" x14ac:dyDescent="0.2">
      <c r="AD279" s="129" t="s">
        <v>193</v>
      </c>
      <c r="CJ279" s="10" t="s">
        <v>151</v>
      </c>
      <c r="CK279" s="293">
        <v>629</v>
      </c>
      <c r="CL279" s="293">
        <v>706</v>
      </c>
      <c r="CM279" s="293">
        <v>928</v>
      </c>
      <c r="CN279" s="293">
        <v>1231</v>
      </c>
      <c r="CO279" s="293">
        <v>1236</v>
      </c>
      <c r="CP279" s="293">
        <v>1421</v>
      </c>
      <c r="CQ279" s="293">
        <v>1606</v>
      </c>
      <c r="CR279" s="293">
        <v>817</v>
      </c>
      <c r="CS279" s="293">
        <v>917</v>
      </c>
      <c r="CT279" s="293">
        <v>1206</v>
      </c>
      <c r="CU279" s="293">
        <v>1600</v>
      </c>
      <c r="CV279" s="293">
        <v>1606</v>
      </c>
      <c r="CW279" s="293">
        <v>1847</v>
      </c>
      <c r="CX279" s="293">
        <v>2087</v>
      </c>
      <c r="CY279" s="187" t="s">
        <v>463</v>
      </c>
      <c r="CZ279" s="295">
        <v>78660</v>
      </c>
      <c r="DA279" s="294">
        <v>1620</v>
      </c>
      <c r="DB279" s="294">
        <v>1740</v>
      </c>
      <c r="DC279" s="294">
        <v>2050</v>
      </c>
      <c r="DD279" s="294">
        <v>2630</v>
      </c>
      <c r="DE279" s="294">
        <v>3030</v>
      </c>
      <c r="DF279" s="294">
        <v>3484</v>
      </c>
      <c r="DG279" s="187">
        <v>3939</v>
      </c>
      <c r="DH279" s="294">
        <v>2106</v>
      </c>
      <c r="DI279" s="294">
        <v>2262</v>
      </c>
      <c r="DJ279" s="294">
        <v>2665</v>
      </c>
      <c r="DK279" s="294">
        <v>3419</v>
      </c>
      <c r="DL279" s="294">
        <v>3939</v>
      </c>
      <c r="DM279" s="294">
        <v>4529</v>
      </c>
      <c r="DN279" s="187">
        <v>5120</v>
      </c>
    </row>
    <row r="280" spans="30:118" x14ac:dyDescent="0.2">
      <c r="AD280" s="126" t="s">
        <v>194</v>
      </c>
      <c r="CJ280" s="10" t="s">
        <v>152</v>
      </c>
      <c r="CK280" s="293">
        <v>1073</v>
      </c>
      <c r="CL280" s="293">
        <v>1135</v>
      </c>
      <c r="CM280" s="293">
        <v>1357</v>
      </c>
      <c r="CN280" s="293">
        <v>1792</v>
      </c>
      <c r="CO280" s="293">
        <v>2303</v>
      </c>
      <c r="CP280" s="293">
        <v>2648</v>
      </c>
      <c r="CQ280" s="293">
        <v>2993</v>
      </c>
      <c r="CR280" s="293">
        <v>1394</v>
      </c>
      <c r="CS280" s="293">
        <v>1475</v>
      </c>
      <c r="CT280" s="293">
        <v>1764</v>
      </c>
      <c r="CU280" s="293">
        <v>2329</v>
      </c>
      <c r="CV280" s="293">
        <v>2993</v>
      </c>
      <c r="CW280" s="293">
        <v>3442</v>
      </c>
      <c r="CX280" s="293">
        <v>3890</v>
      </c>
      <c r="CY280" s="187" t="s">
        <v>463</v>
      </c>
      <c r="CZ280" s="295">
        <v>78661</v>
      </c>
      <c r="DA280" s="294">
        <v>1150</v>
      </c>
      <c r="DB280" s="294">
        <v>1270</v>
      </c>
      <c r="DC280" s="294">
        <v>1520</v>
      </c>
      <c r="DD280" s="294">
        <v>1930</v>
      </c>
      <c r="DE280" s="294">
        <v>2280</v>
      </c>
      <c r="DF280" s="294">
        <v>2622</v>
      </c>
      <c r="DG280" s="187">
        <v>2964</v>
      </c>
      <c r="DH280" s="294">
        <v>1495</v>
      </c>
      <c r="DI280" s="294">
        <v>1651</v>
      </c>
      <c r="DJ280" s="294">
        <v>1976</v>
      </c>
      <c r="DK280" s="294">
        <v>2509</v>
      </c>
      <c r="DL280" s="294">
        <v>2964</v>
      </c>
      <c r="DM280" s="294">
        <v>3408</v>
      </c>
      <c r="DN280" s="187">
        <v>3853</v>
      </c>
    </row>
    <row r="281" spans="30:118" x14ac:dyDescent="0.2">
      <c r="AD281" s="129" t="s">
        <v>195</v>
      </c>
      <c r="CJ281" s="10" t="s">
        <v>153</v>
      </c>
      <c r="CK281" s="293">
        <v>651</v>
      </c>
      <c r="CL281" s="293">
        <v>731</v>
      </c>
      <c r="CM281" s="293">
        <v>961</v>
      </c>
      <c r="CN281" s="293">
        <v>1162</v>
      </c>
      <c r="CO281" s="293">
        <v>1605</v>
      </c>
      <c r="CP281" s="293">
        <v>1845</v>
      </c>
      <c r="CQ281" s="293">
        <v>2086</v>
      </c>
      <c r="CR281" s="293">
        <v>846</v>
      </c>
      <c r="CS281" s="293">
        <v>950</v>
      </c>
      <c r="CT281" s="293">
        <v>1249</v>
      </c>
      <c r="CU281" s="293">
        <v>1510</v>
      </c>
      <c r="CV281" s="293">
        <v>2086</v>
      </c>
      <c r="CW281" s="293">
        <v>2398</v>
      </c>
      <c r="CX281" s="293">
        <v>2711</v>
      </c>
      <c r="CY281" s="187" t="s">
        <v>463</v>
      </c>
      <c r="CZ281" s="295">
        <v>78662</v>
      </c>
      <c r="DA281" s="294">
        <v>1130</v>
      </c>
      <c r="DB281" s="294">
        <v>1250</v>
      </c>
      <c r="DC281" s="294">
        <v>1470</v>
      </c>
      <c r="DD281" s="294">
        <v>1880</v>
      </c>
      <c r="DE281" s="294">
        <v>2180</v>
      </c>
      <c r="DF281" s="294">
        <v>2507</v>
      </c>
      <c r="DG281" s="187">
        <v>2834</v>
      </c>
      <c r="DH281" s="294">
        <v>1469</v>
      </c>
      <c r="DI281" s="294">
        <v>1625</v>
      </c>
      <c r="DJ281" s="294">
        <v>1911</v>
      </c>
      <c r="DK281" s="294">
        <v>2444</v>
      </c>
      <c r="DL281" s="294">
        <v>2834</v>
      </c>
      <c r="DM281" s="294">
        <v>3259</v>
      </c>
      <c r="DN281" s="187">
        <v>3684</v>
      </c>
    </row>
    <row r="282" spans="30:118" x14ac:dyDescent="0.2">
      <c r="AD282" s="126" t="s">
        <v>196</v>
      </c>
      <c r="CJ282" s="10" t="s">
        <v>154</v>
      </c>
      <c r="CK282" s="293">
        <v>742</v>
      </c>
      <c r="CL282" s="293">
        <v>767</v>
      </c>
      <c r="CM282" s="293">
        <v>953</v>
      </c>
      <c r="CN282" s="293">
        <v>1152</v>
      </c>
      <c r="CO282" s="293">
        <v>1416</v>
      </c>
      <c r="CP282" s="293">
        <v>1628</v>
      </c>
      <c r="CQ282" s="293">
        <v>1840</v>
      </c>
      <c r="CR282" s="293">
        <v>964</v>
      </c>
      <c r="CS282" s="293">
        <v>997</v>
      </c>
      <c r="CT282" s="293">
        <v>1238</v>
      </c>
      <c r="CU282" s="293">
        <v>1497</v>
      </c>
      <c r="CV282" s="293">
        <v>1840</v>
      </c>
      <c r="CW282" s="293">
        <v>2116</v>
      </c>
      <c r="CX282" s="293">
        <v>2392</v>
      </c>
      <c r="CY282" s="187" t="s">
        <v>463</v>
      </c>
      <c r="CZ282" s="295">
        <v>78663</v>
      </c>
      <c r="DA282" s="294">
        <v>1130</v>
      </c>
      <c r="DB282" s="294">
        <v>1250</v>
      </c>
      <c r="DC282" s="294">
        <v>1470</v>
      </c>
      <c r="DD282" s="294">
        <v>1880</v>
      </c>
      <c r="DE282" s="294">
        <v>2180</v>
      </c>
      <c r="DF282" s="294">
        <v>2507</v>
      </c>
      <c r="DG282" s="187">
        <v>2834</v>
      </c>
      <c r="DH282" s="294">
        <v>1469</v>
      </c>
      <c r="DI282" s="294">
        <v>1625</v>
      </c>
      <c r="DJ282" s="294">
        <v>1911</v>
      </c>
      <c r="DK282" s="294">
        <v>2444</v>
      </c>
      <c r="DL282" s="294">
        <v>2834</v>
      </c>
      <c r="DM282" s="294">
        <v>3259</v>
      </c>
      <c r="DN282" s="187">
        <v>3684</v>
      </c>
    </row>
    <row r="283" spans="30:118" x14ac:dyDescent="0.2">
      <c r="AD283" s="129" t="s">
        <v>197</v>
      </c>
      <c r="CJ283" s="10" t="s">
        <v>155</v>
      </c>
      <c r="CK283" s="293">
        <v>707</v>
      </c>
      <c r="CL283" s="293">
        <v>712</v>
      </c>
      <c r="CM283" s="293">
        <v>935</v>
      </c>
      <c r="CN283" s="293">
        <v>1318</v>
      </c>
      <c r="CO283" s="293">
        <v>1390</v>
      </c>
      <c r="CP283" s="293">
        <v>1598</v>
      </c>
      <c r="CQ283" s="293">
        <v>1807</v>
      </c>
      <c r="CR283" s="293">
        <v>919</v>
      </c>
      <c r="CS283" s="293">
        <v>925</v>
      </c>
      <c r="CT283" s="293">
        <v>1215</v>
      </c>
      <c r="CU283" s="293">
        <v>1713</v>
      </c>
      <c r="CV283" s="293">
        <v>1807</v>
      </c>
      <c r="CW283" s="293">
        <v>2077</v>
      </c>
      <c r="CX283" s="293">
        <v>2349</v>
      </c>
      <c r="CY283" s="187" t="s">
        <v>463</v>
      </c>
      <c r="CZ283" s="295">
        <v>78664</v>
      </c>
      <c r="DA283" s="294">
        <v>1450</v>
      </c>
      <c r="DB283" s="294">
        <v>1560</v>
      </c>
      <c r="DC283" s="294">
        <v>1840</v>
      </c>
      <c r="DD283" s="294">
        <v>2360</v>
      </c>
      <c r="DE283" s="294">
        <v>2720</v>
      </c>
      <c r="DF283" s="294">
        <v>3128</v>
      </c>
      <c r="DG283" s="187">
        <v>3536</v>
      </c>
      <c r="DH283" s="294">
        <v>1885</v>
      </c>
      <c r="DI283" s="294">
        <v>2028</v>
      </c>
      <c r="DJ283" s="294">
        <v>2392</v>
      </c>
      <c r="DK283" s="294">
        <v>3068</v>
      </c>
      <c r="DL283" s="294">
        <v>3536</v>
      </c>
      <c r="DM283" s="294">
        <v>4066</v>
      </c>
      <c r="DN283" s="187">
        <v>4596</v>
      </c>
    </row>
    <row r="284" spans="30:118" x14ac:dyDescent="0.2">
      <c r="AD284" s="126" t="s">
        <v>198</v>
      </c>
      <c r="CJ284" s="10" t="s">
        <v>156</v>
      </c>
      <c r="CK284" s="293">
        <v>890</v>
      </c>
      <c r="CL284" s="293">
        <v>896</v>
      </c>
      <c r="CM284" s="293">
        <v>1177</v>
      </c>
      <c r="CN284" s="293">
        <v>1423</v>
      </c>
      <c r="CO284" s="293">
        <v>1829</v>
      </c>
      <c r="CP284" s="293">
        <v>2103</v>
      </c>
      <c r="CQ284" s="293">
        <v>2377</v>
      </c>
      <c r="CR284" s="293">
        <v>1157</v>
      </c>
      <c r="CS284" s="293">
        <v>1164</v>
      </c>
      <c r="CT284" s="293">
        <v>1530</v>
      </c>
      <c r="CU284" s="293">
        <v>1849</v>
      </c>
      <c r="CV284" s="293">
        <v>2377</v>
      </c>
      <c r="CW284" s="293">
        <v>2733</v>
      </c>
      <c r="CX284" s="293">
        <v>3090</v>
      </c>
      <c r="CY284" s="187" t="s">
        <v>463</v>
      </c>
      <c r="CZ284" s="295">
        <v>78665</v>
      </c>
      <c r="DA284" s="294">
        <v>1710</v>
      </c>
      <c r="DB284" s="294">
        <v>1840</v>
      </c>
      <c r="DC284" s="294">
        <v>2160</v>
      </c>
      <c r="DD284" s="294">
        <v>2770</v>
      </c>
      <c r="DE284" s="294">
        <v>3190</v>
      </c>
      <c r="DF284" s="294">
        <v>3668</v>
      </c>
      <c r="DG284" s="187">
        <v>4147</v>
      </c>
      <c r="DH284" s="294">
        <v>2223</v>
      </c>
      <c r="DI284" s="294">
        <v>2392</v>
      </c>
      <c r="DJ284" s="294">
        <v>2808</v>
      </c>
      <c r="DK284" s="294">
        <v>3601</v>
      </c>
      <c r="DL284" s="294">
        <v>4147</v>
      </c>
      <c r="DM284" s="294">
        <v>4768</v>
      </c>
      <c r="DN284" s="187">
        <v>5391</v>
      </c>
    </row>
    <row r="285" spans="30:118" x14ac:dyDescent="0.2">
      <c r="AD285" s="129" t="s">
        <v>199</v>
      </c>
      <c r="CJ285" s="10" t="s">
        <v>157</v>
      </c>
      <c r="CK285" s="293">
        <v>791</v>
      </c>
      <c r="CL285" s="293">
        <v>818</v>
      </c>
      <c r="CM285" s="293">
        <v>1016</v>
      </c>
      <c r="CN285" s="293">
        <v>1332</v>
      </c>
      <c r="CO285" s="293">
        <v>1510</v>
      </c>
      <c r="CP285" s="293">
        <v>1736</v>
      </c>
      <c r="CQ285" s="293">
        <v>1963</v>
      </c>
      <c r="CR285" s="293">
        <v>1028</v>
      </c>
      <c r="CS285" s="293">
        <v>1063</v>
      </c>
      <c r="CT285" s="293">
        <v>1320</v>
      </c>
      <c r="CU285" s="293">
        <v>1731</v>
      </c>
      <c r="CV285" s="293">
        <v>1963</v>
      </c>
      <c r="CW285" s="293">
        <v>2256</v>
      </c>
      <c r="CX285" s="293">
        <v>2551</v>
      </c>
      <c r="CY285" s="187" t="s">
        <v>463</v>
      </c>
      <c r="CZ285" s="295">
        <v>78666</v>
      </c>
      <c r="DA285" s="294">
        <v>1200</v>
      </c>
      <c r="DB285" s="294">
        <v>1290</v>
      </c>
      <c r="DC285" s="294">
        <v>1520</v>
      </c>
      <c r="DD285" s="294">
        <v>1950</v>
      </c>
      <c r="DE285" s="294">
        <v>2250</v>
      </c>
      <c r="DF285" s="294">
        <v>2587</v>
      </c>
      <c r="DG285" s="187">
        <v>2925</v>
      </c>
      <c r="DH285" s="294">
        <v>1560</v>
      </c>
      <c r="DI285" s="294">
        <v>1677</v>
      </c>
      <c r="DJ285" s="294">
        <v>1976</v>
      </c>
      <c r="DK285" s="294">
        <v>2535</v>
      </c>
      <c r="DL285" s="294">
        <v>2925</v>
      </c>
      <c r="DM285" s="294">
        <v>3363</v>
      </c>
      <c r="DN285" s="187">
        <v>3802</v>
      </c>
    </row>
    <row r="286" spans="30:118" x14ac:dyDescent="0.2">
      <c r="AD286" s="126" t="s">
        <v>200</v>
      </c>
      <c r="CJ286" s="10" t="s">
        <v>158</v>
      </c>
      <c r="CK286" s="293">
        <v>778</v>
      </c>
      <c r="CL286" s="293">
        <v>931</v>
      </c>
      <c r="CM286" s="293">
        <v>1113</v>
      </c>
      <c r="CN286" s="293">
        <v>1551</v>
      </c>
      <c r="CO286" s="293">
        <v>1829</v>
      </c>
      <c r="CP286" s="293">
        <v>2103</v>
      </c>
      <c r="CQ286" s="293">
        <v>2377</v>
      </c>
      <c r="CR286" s="293">
        <v>1011</v>
      </c>
      <c r="CS286" s="293">
        <v>1210</v>
      </c>
      <c r="CT286" s="293">
        <v>1446</v>
      </c>
      <c r="CU286" s="293">
        <v>2016</v>
      </c>
      <c r="CV286" s="293">
        <v>2377</v>
      </c>
      <c r="CW286" s="293">
        <v>2733</v>
      </c>
      <c r="CX286" s="293">
        <v>3090</v>
      </c>
      <c r="CY286" s="187" t="s">
        <v>463</v>
      </c>
      <c r="CZ286" s="295">
        <v>78667</v>
      </c>
      <c r="DA286" s="294">
        <v>1350</v>
      </c>
      <c r="DB286" s="294">
        <v>1450</v>
      </c>
      <c r="DC286" s="294">
        <v>1710</v>
      </c>
      <c r="DD286" s="294">
        <v>2200</v>
      </c>
      <c r="DE286" s="294">
        <v>2520</v>
      </c>
      <c r="DF286" s="294">
        <v>2898</v>
      </c>
      <c r="DG286" s="187">
        <v>3276</v>
      </c>
      <c r="DH286" s="294">
        <v>1755</v>
      </c>
      <c r="DI286" s="294">
        <v>1885</v>
      </c>
      <c r="DJ286" s="294">
        <v>2223</v>
      </c>
      <c r="DK286" s="294">
        <v>2860</v>
      </c>
      <c r="DL286" s="294">
        <v>3276</v>
      </c>
      <c r="DM286" s="294">
        <v>3767</v>
      </c>
      <c r="DN286" s="187">
        <v>4258</v>
      </c>
    </row>
    <row r="287" spans="30:118" x14ac:dyDescent="0.2">
      <c r="AD287" s="129" t="s">
        <v>201</v>
      </c>
      <c r="CJ287" s="10" t="s">
        <v>159</v>
      </c>
      <c r="CK287" s="293">
        <v>633</v>
      </c>
      <c r="CL287" s="293">
        <v>758</v>
      </c>
      <c r="CM287" s="293">
        <v>905</v>
      </c>
      <c r="CN287" s="293">
        <v>1264</v>
      </c>
      <c r="CO287" s="293">
        <v>1462</v>
      </c>
      <c r="CP287" s="293">
        <v>1681</v>
      </c>
      <c r="CQ287" s="293">
        <v>1900</v>
      </c>
      <c r="CR287" s="293">
        <v>822</v>
      </c>
      <c r="CS287" s="293">
        <v>985</v>
      </c>
      <c r="CT287" s="293">
        <v>1176</v>
      </c>
      <c r="CU287" s="293">
        <v>1643</v>
      </c>
      <c r="CV287" s="293">
        <v>1900</v>
      </c>
      <c r="CW287" s="293">
        <v>2185</v>
      </c>
      <c r="CX287" s="293">
        <v>2470</v>
      </c>
      <c r="CY287" s="187" t="s">
        <v>463</v>
      </c>
      <c r="CZ287" s="295">
        <v>78669</v>
      </c>
      <c r="DA287" s="294">
        <v>1210</v>
      </c>
      <c r="DB287" s="294">
        <v>1300</v>
      </c>
      <c r="DC287" s="294">
        <v>1530</v>
      </c>
      <c r="DD287" s="294">
        <v>1960</v>
      </c>
      <c r="DE287" s="294">
        <v>2260</v>
      </c>
      <c r="DF287" s="294">
        <v>2599</v>
      </c>
      <c r="DG287" s="187">
        <v>2938</v>
      </c>
      <c r="DH287" s="294">
        <v>1573</v>
      </c>
      <c r="DI287" s="294">
        <v>1690</v>
      </c>
      <c r="DJ287" s="294">
        <v>1989</v>
      </c>
      <c r="DK287" s="294">
        <v>2548</v>
      </c>
      <c r="DL287" s="294">
        <v>2938</v>
      </c>
      <c r="DM287" s="294">
        <v>3378</v>
      </c>
      <c r="DN287" s="187">
        <v>3819</v>
      </c>
    </row>
    <row r="288" spans="30:118" x14ac:dyDescent="0.2">
      <c r="AD288" s="126" t="s">
        <v>202</v>
      </c>
      <c r="CJ288" s="10" t="s">
        <v>160</v>
      </c>
      <c r="CK288" s="293">
        <v>743</v>
      </c>
      <c r="CL288" s="293">
        <v>748</v>
      </c>
      <c r="CM288" s="293">
        <v>963</v>
      </c>
      <c r="CN288" s="293">
        <v>1285</v>
      </c>
      <c r="CO288" s="293">
        <v>1431</v>
      </c>
      <c r="CP288" s="293">
        <v>1645</v>
      </c>
      <c r="CQ288" s="293">
        <v>1860</v>
      </c>
      <c r="CR288" s="293">
        <v>965</v>
      </c>
      <c r="CS288" s="293">
        <v>972</v>
      </c>
      <c r="CT288" s="293">
        <v>1251</v>
      </c>
      <c r="CU288" s="293">
        <v>1670</v>
      </c>
      <c r="CV288" s="293">
        <v>1860</v>
      </c>
      <c r="CW288" s="293">
        <v>2138</v>
      </c>
      <c r="CX288" s="293">
        <v>2418</v>
      </c>
      <c r="CY288" s="187" t="s">
        <v>463</v>
      </c>
      <c r="CZ288" s="295">
        <v>78674</v>
      </c>
      <c r="DA288" s="294">
        <v>1560</v>
      </c>
      <c r="DB288" s="294">
        <v>1680</v>
      </c>
      <c r="DC288" s="294">
        <v>1980</v>
      </c>
      <c r="DD288" s="294">
        <v>2540</v>
      </c>
      <c r="DE288" s="294">
        <v>2920</v>
      </c>
      <c r="DF288" s="294">
        <v>3358</v>
      </c>
      <c r="DG288" s="187">
        <v>3796</v>
      </c>
      <c r="DH288" s="294">
        <v>2028</v>
      </c>
      <c r="DI288" s="294">
        <v>2184</v>
      </c>
      <c r="DJ288" s="294">
        <v>2574</v>
      </c>
      <c r="DK288" s="294">
        <v>3302</v>
      </c>
      <c r="DL288" s="294">
        <v>3796</v>
      </c>
      <c r="DM288" s="294">
        <v>4365</v>
      </c>
      <c r="DN288" s="187">
        <v>4934</v>
      </c>
    </row>
    <row r="289" spans="30:118" x14ac:dyDescent="0.2">
      <c r="AD289" s="129" t="s">
        <v>203</v>
      </c>
      <c r="CJ289" s="10" t="s">
        <v>161</v>
      </c>
      <c r="CK289" s="293">
        <v>705</v>
      </c>
      <c r="CL289" s="293">
        <v>723</v>
      </c>
      <c r="CM289" s="293">
        <v>905</v>
      </c>
      <c r="CN289" s="293">
        <v>1217</v>
      </c>
      <c r="CO289" s="293">
        <v>1345</v>
      </c>
      <c r="CP289" s="293">
        <v>1546</v>
      </c>
      <c r="CQ289" s="293">
        <v>1748</v>
      </c>
      <c r="CR289" s="293">
        <v>916</v>
      </c>
      <c r="CS289" s="293">
        <v>939</v>
      </c>
      <c r="CT289" s="293">
        <v>1176</v>
      </c>
      <c r="CU289" s="293">
        <v>1582</v>
      </c>
      <c r="CV289" s="293">
        <v>1748</v>
      </c>
      <c r="CW289" s="293">
        <v>2009</v>
      </c>
      <c r="CX289" s="293">
        <v>2272</v>
      </c>
      <c r="CY289" s="187" t="s">
        <v>463</v>
      </c>
      <c r="CZ289" s="295">
        <v>78676</v>
      </c>
      <c r="DA289" s="294">
        <v>1360</v>
      </c>
      <c r="DB289" s="294">
        <v>1460</v>
      </c>
      <c r="DC289" s="294">
        <v>1720</v>
      </c>
      <c r="DD289" s="294">
        <v>2210</v>
      </c>
      <c r="DE289" s="294">
        <v>2540</v>
      </c>
      <c r="DF289" s="294">
        <v>2921</v>
      </c>
      <c r="DG289" s="187">
        <v>3302</v>
      </c>
      <c r="DH289" s="294">
        <v>1768</v>
      </c>
      <c r="DI289" s="294">
        <v>1898</v>
      </c>
      <c r="DJ289" s="294">
        <v>2236</v>
      </c>
      <c r="DK289" s="294">
        <v>2873</v>
      </c>
      <c r="DL289" s="294">
        <v>3302</v>
      </c>
      <c r="DM289" s="294">
        <v>3797</v>
      </c>
      <c r="DN289" s="187">
        <v>4292</v>
      </c>
    </row>
    <row r="290" spans="30:118" x14ac:dyDescent="0.2">
      <c r="AD290" s="126" t="s">
        <v>204</v>
      </c>
      <c r="CJ290" s="10" t="s">
        <v>162</v>
      </c>
      <c r="CK290" s="293">
        <v>765</v>
      </c>
      <c r="CL290" s="293">
        <v>770</v>
      </c>
      <c r="CM290" s="293">
        <v>905</v>
      </c>
      <c r="CN290" s="293">
        <v>1275</v>
      </c>
      <c r="CO290" s="293">
        <v>1536</v>
      </c>
      <c r="CP290" s="293">
        <v>1766</v>
      </c>
      <c r="CQ290" s="293">
        <v>1996</v>
      </c>
      <c r="CR290" s="293">
        <v>994</v>
      </c>
      <c r="CS290" s="293">
        <v>1001</v>
      </c>
      <c r="CT290" s="293">
        <v>1176</v>
      </c>
      <c r="CU290" s="293">
        <v>1657</v>
      </c>
      <c r="CV290" s="293">
        <v>1996</v>
      </c>
      <c r="CW290" s="293">
        <v>2295</v>
      </c>
      <c r="CX290" s="293">
        <v>2594</v>
      </c>
      <c r="CY290" s="187" t="s">
        <v>463</v>
      </c>
      <c r="CZ290" s="295">
        <v>78680</v>
      </c>
      <c r="DA290" s="294">
        <v>1560</v>
      </c>
      <c r="DB290" s="294">
        <v>1680</v>
      </c>
      <c r="DC290" s="294">
        <v>1980</v>
      </c>
      <c r="DD290" s="294">
        <v>2540</v>
      </c>
      <c r="DE290" s="294">
        <v>2920</v>
      </c>
      <c r="DF290" s="294">
        <v>3358</v>
      </c>
      <c r="DG290" s="187">
        <v>3796</v>
      </c>
      <c r="DH290" s="294">
        <v>2028</v>
      </c>
      <c r="DI290" s="294">
        <v>2184</v>
      </c>
      <c r="DJ290" s="294">
        <v>2574</v>
      </c>
      <c r="DK290" s="294">
        <v>3302</v>
      </c>
      <c r="DL290" s="294">
        <v>3796</v>
      </c>
      <c r="DM290" s="294">
        <v>4365</v>
      </c>
      <c r="DN290" s="187">
        <v>4934</v>
      </c>
    </row>
    <row r="291" spans="30:118" x14ac:dyDescent="0.2">
      <c r="AD291" s="129" t="s">
        <v>205</v>
      </c>
      <c r="CJ291" s="10" t="s">
        <v>163</v>
      </c>
      <c r="CK291" s="293">
        <v>747</v>
      </c>
      <c r="CL291" s="293">
        <v>772</v>
      </c>
      <c r="CM291" s="293">
        <v>959</v>
      </c>
      <c r="CN291" s="293">
        <v>1291</v>
      </c>
      <c r="CO291" s="293">
        <v>1425</v>
      </c>
      <c r="CP291" s="293">
        <v>1638</v>
      </c>
      <c r="CQ291" s="293">
        <v>1852</v>
      </c>
      <c r="CR291" s="293">
        <v>971</v>
      </c>
      <c r="CS291" s="293">
        <v>1003</v>
      </c>
      <c r="CT291" s="293">
        <v>1246</v>
      </c>
      <c r="CU291" s="293">
        <v>1678</v>
      </c>
      <c r="CV291" s="293">
        <v>1852</v>
      </c>
      <c r="CW291" s="293">
        <v>2129</v>
      </c>
      <c r="CX291" s="293">
        <v>2407</v>
      </c>
      <c r="CY291" s="187" t="s">
        <v>463</v>
      </c>
      <c r="CZ291" s="295">
        <v>78681</v>
      </c>
      <c r="DA291" s="294">
        <v>1670</v>
      </c>
      <c r="DB291" s="294">
        <v>1800</v>
      </c>
      <c r="DC291" s="294">
        <v>2120</v>
      </c>
      <c r="DD291" s="294">
        <v>2720</v>
      </c>
      <c r="DE291" s="294">
        <v>3130</v>
      </c>
      <c r="DF291" s="294">
        <v>3599</v>
      </c>
      <c r="DG291" s="187">
        <v>4069</v>
      </c>
      <c r="DH291" s="294">
        <v>2171</v>
      </c>
      <c r="DI291" s="294">
        <v>2340</v>
      </c>
      <c r="DJ291" s="294">
        <v>2756</v>
      </c>
      <c r="DK291" s="294">
        <v>3536</v>
      </c>
      <c r="DL291" s="294">
        <v>4069</v>
      </c>
      <c r="DM291" s="294">
        <v>4678</v>
      </c>
      <c r="DN291" s="187">
        <v>5289</v>
      </c>
    </row>
    <row r="292" spans="30:118" x14ac:dyDescent="0.2">
      <c r="AD292" s="126" t="s">
        <v>206</v>
      </c>
      <c r="CJ292" s="10" t="s">
        <v>164</v>
      </c>
      <c r="CK292" s="293">
        <v>868</v>
      </c>
      <c r="CL292" s="293">
        <v>874</v>
      </c>
      <c r="CM292" s="293">
        <v>1148</v>
      </c>
      <c r="CN292" s="293">
        <v>1484</v>
      </c>
      <c r="CO292" s="293">
        <v>1948</v>
      </c>
      <c r="CP292" s="293">
        <v>2240</v>
      </c>
      <c r="CQ292" s="293">
        <v>2532</v>
      </c>
      <c r="CR292" s="293">
        <v>1128</v>
      </c>
      <c r="CS292" s="293">
        <v>1136</v>
      </c>
      <c r="CT292" s="293">
        <v>1492</v>
      </c>
      <c r="CU292" s="293">
        <v>1929</v>
      </c>
      <c r="CV292" s="293">
        <v>2532</v>
      </c>
      <c r="CW292" s="293">
        <v>2912</v>
      </c>
      <c r="CX292" s="293">
        <v>3291</v>
      </c>
      <c r="CY292" s="187" t="s">
        <v>463</v>
      </c>
      <c r="CZ292" s="295">
        <v>78683</v>
      </c>
      <c r="DA292" s="294">
        <v>1560</v>
      </c>
      <c r="DB292" s="294">
        <v>1680</v>
      </c>
      <c r="DC292" s="294">
        <v>1980</v>
      </c>
      <c r="DD292" s="294">
        <v>2540</v>
      </c>
      <c r="DE292" s="294">
        <v>2920</v>
      </c>
      <c r="DF292" s="294">
        <v>3358</v>
      </c>
      <c r="DG292" s="187">
        <v>3796</v>
      </c>
      <c r="DH292" s="294">
        <v>2028</v>
      </c>
      <c r="DI292" s="294">
        <v>2184</v>
      </c>
      <c r="DJ292" s="294">
        <v>2574</v>
      </c>
      <c r="DK292" s="294">
        <v>3302</v>
      </c>
      <c r="DL292" s="294">
        <v>3796</v>
      </c>
      <c r="DM292" s="294">
        <v>4365</v>
      </c>
      <c r="DN292" s="187">
        <v>4934</v>
      </c>
    </row>
    <row r="293" spans="30:118" x14ac:dyDescent="0.2">
      <c r="AD293" s="129" t="s">
        <v>207</v>
      </c>
      <c r="CJ293" s="10" t="s">
        <v>165</v>
      </c>
      <c r="CK293" s="293">
        <v>753</v>
      </c>
      <c r="CL293" s="293">
        <v>758</v>
      </c>
      <c r="CM293" s="293">
        <v>928</v>
      </c>
      <c r="CN293" s="293">
        <v>1192</v>
      </c>
      <c r="CO293" s="293">
        <v>1236</v>
      </c>
      <c r="CP293" s="293">
        <v>1421</v>
      </c>
      <c r="CQ293" s="293">
        <v>1606</v>
      </c>
      <c r="CR293" s="293">
        <v>978</v>
      </c>
      <c r="CS293" s="293">
        <v>985</v>
      </c>
      <c r="CT293" s="293">
        <v>1206</v>
      </c>
      <c r="CU293" s="293">
        <v>1549</v>
      </c>
      <c r="CV293" s="293">
        <v>1606</v>
      </c>
      <c r="CW293" s="293">
        <v>1847</v>
      </c>
      <c r="CX293" s="293">
        <v>2087</v>
      </c>
      <c r="CY293" s="187" t="s">
        <v>463</v>
      </c>
      <c r="CZ293" s="295">
        <v>78691</v>
      </c>
      <c r="DA293" s="294">
        <v>1540</v>
      </c>
      <c r="DB293" s="294">
        <v>1660</v>
      </c>
      <c r="DC293" s="294">
        <v>1950</v>
      </c>
      <c r="DD293" s="294">
        <v>2500</v>
      </c>
      <c r="DE293" s="294">
        <v>2880</v>
      </c>
      <c r="DF293" s="294">
        <v>3312</v>
      </c>
      <c r="DG293" s="187">
        <v>3744</v>
      </c>
      <c r="DH293" s="294">
        <v>2002</v>
      </c>
      <c r="DI293" s="294">
        <v>2158</v>
      </c>
      <c r="DJ293" s="294">
        <v>2535</v>
      </c>
      <c r="DK293" s="294">
        <v>3250</v>
      </c>
      <c r="DL293" s="294">
        <v>3744</v>
      </c>
      <c r="DM293" s="294">
        <v>4305</v>
      </c>
      <c r="DN293" s="187">
        <v>4867</v>
      </c>
    </row>
    <row r="294" spans="30:118" x14ac:dyDescent="0.2">
      <c r="AD294" s="126" t="s">
        <v>208</v>
      </c>
      <c r="CJ294" s="10" t="s">
        <v>166</v>
      </c>
      <c r="CK294" s="293">
        <v>807</v>
      </c>
      <c r="CL294" s="293">
        <v>835</v>
      </c>
      <c r="CM294" s="293">
        <v>1037</v>
      </c>
      <c r="CN294" s="293">
        <v>1254</v>
      </c>
      <c r="CO294" s="293">
        <v>1541</v>
      </c>
      <c r="CP294" s="293">
        <v>1772</v>
      </c>
      <c r="CQ294" s="293">
        <v>2003</v>
      </c>
      <c r="CR294" s="293">
        <v>1049</v>
      </c>
      <c r="CS294" s="293">
        <v>1085</v>
      </c>
      <c r="CT294" s="293">
        <v>1348</v>
      </c>
      <c r="CU294" s="293">
        <v>1630</v>
      </c>
      <c r="CV294" s="293">
        <v>2003</v>
      </c>
      <c r="CW294" s="293">
        <v>2303</v>
      </c>
      <c r="CX294" s="293">
        <v>2603</v>
      </c>
      <c r="CY294" s="187" t="s">
        <v>463</v>
      </c>
      <c r="CZ294" s="295">
        <v>78701</v>
      </c>
      <c r="DA294" s="294">
        <v>2280</v>
      </c>
      <c r="DB294" s="294">
        <v>2460</v>
      </c>
      <c r="DC294" s="294">
        <v>2890</v>
      </c>
      <c r="DD294" s="294">
        <v>3710</v>
      </c>
      <c r="DE294" s="294">
        <v>4270</v>
      </c>
      <c r="DF294" s="294">
        <v>4910</v>
      </c>
      <c r="DG294" s="187">
        <v>5551</v>
      </c>
      <c r="DH294" s="294">
        <v>2964</v>
      </c>
      <c r="DI294" s="294">
        <v>3198</v>
      </c>
      <c r="DJ294" s="294">
        <v>3757</v>
      </c>
      <c r="DK294" s="294">
        <v>4823</v>
      </c>
      <c r="DL294" s="294">
        <v>5551</v>
      </c>
      <c r="DM294" s="294">
        <v>6383</v>
      </c>
      <c r="DN294" s="187">
        <v>7216</v>
      </c>
    </row>
    <row r="295" spans="30:118" x14ac:dyDescent="0.2">
      <c r="AD295" s="129" t="s">
        <v>209</v>
      </c>
      <c r="CJ295" s="10" t="s">
        <v>167</v>
      </c>
      <c r="CK295" s="293">
        <v>875</v>
      </c>
      <c r="CL295" s="293">
        <v>1011</v>
      </c>
      <c r="CM295" s="293">
        <v>1266</v>
      </c>
      <c r="CN295" s="293">
        <v>1632</v>
      </c>
      <c r="CO295" s="293">
        <v>1686</v>
      </c>
      <c r="CP295" s="293">
        <v>1938</v>
      </c>
      <c r="CQ295" s="293">
        <v>2191</v>
      </c>
      <c r="CR295" s="293">
        <v>1137</v>
      </c>
      <c r="CS295" s="293">
        <v>1314</v>
      </c>
      <c r="CT295" s="293">
        <v>1645</v>
      </c>
      <c r="CU295" s="293">
        <v>2121</v>
      </c>
      <c r="CV295" s="293">
        <v>2191</v>
      </c>
      <c r="CW295" s="293">
        <v>2519</v>
      </c>
      <c r="CX295" s="293">
        <v>2848</v>
      </c>
      <c r="CY295" s="187" t="s">
        <v>463</v>
      </c>
      <c r="CZ295" s="295">
        <v>78702</v>
      </c>
      <c r="DA295" s="294">
        <v>1660</v>
      </c>
      <c r="DB295" s="294">
        <v>1780</v>
      </c>
      <c r="DC295" s="294">
        <v>2100</v>
      </c>
      <c r="DD295" s="294">
        <v>2700</v>
      </c>
      <c r="DE295" s="294">
        <v>3100</v>
      </c>
      <c r="DF295" s="294">
        <v>3565</v>
      </c>
      <c r="DG295" s="187">
        <v>4030</v>
      </c>
      <c r="DH295" s="294">
        <v>2158</v>
      </c>
      <c r="DI295" s="294">
        <v>2314</v>
      </c>
      <c r="DJ295" s="294">
        <v>2730</v>
      </c>
      <c r="DK295" s="294">
        <v>3510</v>
      </c>
      <c r="DL295" s="294">
        <v>4030</v>
      </c>
      <c r="DM295" s="294">
        <v>4634</v>
      </c>
      <c r="DN295" s="187">
        <v>5239</v>
      </c>
    </row>
    <row r="296" spans="30:118" x14ac:dyDescent="0.2">
      <c r="AD296" s="126" t="s">
        <v>210</v>
      </c>
      <c r="CJ296" s="10" t="s">
        <v>168</v>
      </c>
      <c r="CK296" s="293">
        <v>791</v>
      </c>
      <c r="CL296" s="293">
        <v>818</v>
      </c>
      <c r="CM296" s="293">
        <v>1016</v>
      </c>
      <c r="CN296" s="293">
        <v>1332</v>
      </c>
      <c r="CO296" s="293">
        <v>1510</v>
      </c>
      <c r="CP296" s="293">
        <v>1736</v>
      </c>
      <c r="CQ296" s="293">
        <v>1963</v>
      </c>
      <c r="CR296" s="293">
        <v>1028</v>
      </c>
      <c r="CS296" s="293">
        <v>1063</v>
      </c>
      <c r="CT296" s="293">
        <v>1320</v>
      </c>
      <c r="CU296" s="293">
        <v>1731</v>
      </c>
      <c r="CV296" s="293">
        <v>1963</v>
      </c>
      <c r="CW296" s="293">
        <v>2256</v>
      </c>
      <c r="CX296" s="293">
        <v>2551</v>
      </c>
      <c r="CY296" s="187" t="s">
        <v>463</v>
      </c>
      <c r="CZ296" s="295">
        <v>78703</v>
      </c>
      <c r="DA296" s="294">
        <v>1740</v>
      </c>
      <c r="DB296" s="294">
        <v>1870</v>
      </c>
      <c r="DC296" s="294">
        <v>2200</v>
      </c>
      <c r="DD296" s="294">
        <v>2820</v>
      </c>
      <c r="DE296" s="294">
        <v>3250</v>
      </c>
      <c r="DF296" s="294">
        <v>3737</v>
      </c>
      <c r="DG296" s="187">
        <v>4225</v>
      </c>
      <c r="DH296" s="294">
        <v>2262</v>
      </c>
      <c r="DI296" s="294">
        <v>2431</v>
      </c>
      <c r="DJ296" s="294">
        <v>2860</v>
      </c>
      <c r="DK296" s="294">
        <v>3666</v>
      </c>
      <c r="DL296" s="294">
        <v>4225</v>
      </c>
      <c r="DM296" s="294">
        <v>4858</v>
      </c>
      <c r="DN296" s="187">
        <v>5492</v>
      </c>
    </row>
    <row r="297" spans="30:118" x14ac:dyDescent="0.2">
      <c r="AD297" s="129" t="s">
        <v>211</v>
      </c>
      <c r="CJ297" s="10" t="s">
        <v>169</v>
      </c>
      <c r="CK297" s="293">
        <v>834</v>
      </c>
      <c r="CL297" s="293">
        <v>866</v>
      </c>
      <c r="CM297" s="293">
        <v>1138</v>
      </c>
      <c r="CN297" s="293">
        <v>1513</v>
      </c>
      <c r="CO297" s="293">
        <v>1516</v>
      </c>
      <c r="CP297" s="293">
        <v>1743</v>
      </c>
      <c r="CQ297" s="293">
        <v>1970</v>
      </c>
      <c r="CR297" s="293">
        <v>1084</v>
      </c>
      <c r="CS297" s="293">
        <v>1125</v>
      </c>
      <c r="CT297" s="293">
        <v>1479</v>
      </c>
      <c r="CU297" s="293">
        <v>1966</v>
      </c>
      <c r="CV297" s="293">
        <v>1970</v>
      </c>
      <c r="CW297" s="293">
        <v>2265</v>
      </c>
      <c r="CX297" s="293">
        <v>2561</v>
      </c>
      <c r="CY297" s="187" t="s">
        <v>463</v>
      </c>
      <c r="CZ297" s="295">
        <v>78704</v>
      </c>
      <c r="DA297" s="294">
        <v>1760</v>
      </c>
      <c r="DB297" s="294">
        <v>1890</v>
      </c>
      <c r="DC297" s="294">
        <v>2230</v>
      </c>
      <c r="DD297" s="294">
        <v>2860</v>
      </c>
      <c r="DE297" s="294">
        <v>3290</v>
      </c>
      <c r="DF297" s="294">
        <v>3783</v>
      </c>
      <c r="DG297" s="187">
        <v>4277</v>
      </c>
      <c r="DH297" s="294">
        <v>2288</v>
      </c>
      <c r="DI297" s="294">
        <v>2457</v>
      </c>
      <c r="DJ297" s="294">
        <v>2899</v>
      </c>
      <c r="DK297" s="294">
        <v>3718</v>
      </c>
      <c r="DL297" s="294">
        <v>4277</v>
      </c>
      <c r="DM297" s="294">
        <v>4917</v>
      </c>
      <c r="DN297" s="187">
        <v>5560</v>
      </c>
    </row>
    <row r="298" spans="30:118" x14ac:dyDescent="0.2">
      <c r="AD298" s="126" t="s">
        <v>212</v>
      </c>
      <c r="CJ298" s="10" t="s">
        <v>170</v>
      </c>
      <c r="CK298" s="293">
        <v>705</v>
      </c>
      <c r="CL298" s="293">
        <v>729</v>
      </c>
      <c r="CM298" s="293">
        <v>905</v>
      </c>
      <c r="CN298" s="293">
        <v>1275</v>
      </c>
      <c r="CO298" s="293">
        <v>1345</v>
      </c>
      <c r="CP298" s="293">
        <v>1546</v>
      </c>
      <c r="CQ298" s="293">
        <v>1748</v>
      </c>
      <c r="CR298" s="293">
        <v>916</v>
      </c>
      <c r="CS298" s="293">
        <v>947</v>
      </c>
      <c r="CT298" s="293">
        <v>1176</v>
      </c>
      <c r="CU298" s="293">
        <v>1657</v>
      </c>
      <c r="CV298" s="293">
        <v>1748</v>
      </c>
      <c r="CW298" s="293">
        <v>2009</v>
      </c>
      <c r="CX298" s="293">
        <v>2272</v>
      </c>
      <c r="CY298" s="187" t="s">
        <v>463</v>
      </c>
      <c r="CZ298" s="295">
        <v>78705</v>
      </c>
      <c r="DA298" s="294">
        <v>1760</v>
      </c>
      <c r="DB298" s="294">
        <v>1890</v>
      </c>
      <c r="DC298" s="294">
        <v>2230</v>
      </c>
      <c r="DD298" s="294">
        <v>2860</v>
      </c>
      <c r="DE298" s="294">
        <v>3290</v>
      </c>
      <c r="DF298" s="294">
        <v>3783</v>
      </c>
      <c r="DG298" s="187">
        <v>4277</v>
      </c>
      <c r="DH298" s="294">
        <v>2288</v>
      </c>
      <c r="DI298" s="294">
        <v>2457</v>
      </c>
      <c r="DJ298" s="294">
        <v>2899</v>
      </c>
      <c r="DK298" s="294">
        <v>3718</v>
      </c>
      <c r="DL298" s="294">
        <v>4277</v>
      </c>
      <c r="DM298" s="294">
        <v>4917</v>
      </c>
      <c r="DN298" s="187">
        <v>5560</v>
      </c>
    </row>
    <row r="299" spans="30:118" x14ac:dyDescent="0.2">
      <c r="AD299" s="129" t="s">
        <v>213</v>
      </c>
      <c r="CJ299" s="10" t="s">
        <v>171</v>
      </c>
      <c r="CK299" s="293">
        <v>1364</v>
      </c>
      <c r="CL299" s="293">
        <v>1372</v>
      </c>
      <c r="CM299" s="293">
        <v>1612</v>
      </c>
      <c r="CN299" s="293">
        <v>2059</v>
      </c>
      <c r="CO299" s="293">
        <v>2723</v>
      </c>
      <c r="CP299" s="293">
        <v>3131</v>
      </c>
      <c r="CQ299" s="293">
        <v>3539</v>
      </c>
      <c r="CR299" s="293">
        <v>1773</v>
      </c>
      <c r="CS299" s="293">
        <v>1783</v>
      </c>
      <c r="CT299" s="293">
        <v>2095</v>
      </c>
      <c r="CU299" s="293">
        <v>2676</v>
      </c>
      <c r="CV299" s="293">
        <v>3539</v>
      </c>
      <c r="CW299" s="293">
        <v>4070</v>
      </c>
      <c r="CX299" s="293">
        <v>4600</v>
      </c>
      <c r="CY299" s="187" t="s">
        <v>463</v>
      </c>
      <c r="CZ299" s="295">
        <v>78708</v>
      </c>
      <c r="DA299" s="294">
        <v>1540</v>
      </c>
      <c r="DB299" s="294">
        <v>1660</v>
      </c>
      <c r="DC299" s="294">
        <v>1950</v>
      </c>
      <c r="DD299" s="294">
        <v>2500</v>
      </c>
      <c r="DE299" s="294">
        <v>2880</v>
      </c>
      <c r="DF299" s="294">
        <v>3312</v>
      </c>
      <c r="DG299" s="187">
        <v>3744</v>
      </c>
      <c r="DH299" s="294">
        <v>2002</v>
      </c>
      <c r="DI299" s="294">
        <v>2158</v>
      </c>
      <c r="DJ299" s="294">
        <v>2535</v>
      </c>
      <c r="DK299" s="294">
        <v>3250</v>
      </c>
      <c r="DL299" s="294">
        <v>3744</v>
      </c>
      <c r="DM299" s="294">
        <v>4305</v>
      </c>
      <c r="DN299" s="187">
        <v>4867</v>
      </c>
    </row>
    <row r="300" spans="30:118" x14ac:dyDescent="0.2">
      <c r="AD300" s="126" t="s">
        <v>214</v>
      </c>
      <c r="CJ300" s="10" t="s">
        <v>172</v>
      </c>
      <c r="CK300" s="293">
        <v>735</v>
      </c>
      <c r="CL300" s="293">
        <v>794</v>
      </c>
      <c r="CM300" s="293">
        <v>944</v>
      </c>
      <c r="CN300" s="293">
        <v>1185</v>
      </c>
      <c r="CO300" s="293">
        <v>1513</v>
      </c>
      <c r="CP300" s="293">
        <v>1739</v>
      </c>
      <c r="CQ300" s="293">
        <v>1966</v>
      </c>
      <c r="CR300" s="293">
        <v>955</v>
      </c>
      <c r="CS300" s="293">
        <v>1032</v>
      </c>
      <c r="CT300" s="293">
        <v>1227</v>
      </c>
      <c r="CU300" s="293">
        <v>1540</v>
      </c>
      <c r="CV300" s="293">
        <v>1966</v>
      </c>
      <c r="CW300" s="293">
        <v>2260</v>
      </c>
      <c r="CX300" s="293">
        <v>2555</v>
      </c>
      <c r="CY300" s="187" t="s">
        <v>463</v>
      </c>
      <c r="CZ300" s="295">
        <v>78709</v>
      </c>
      <c r="DA300" s="294">
        <v>1540</v>
      </c>
      <c r="DB300" s="294">
        <v>1660</v>
      </c>
      <c r="DC300" s="294">
        <v>1950</v>
      </c>
      <c r="DD300" s="294">
        <v>2500</v>
      </c>
      <c r="DE300" s="294">
        <v>2880</v>
      </c>
      <c r="DF300" s="294">
        <v>3312</v>
      </c>
      <c r="DG300" s="187">
        <v>3744</v>
      </c>
      <c r="DH300" s="294">
        <v>2002</v>
      </c>
      <c r="DI300" s="294">
        <v>2158</v>
      </c>
      <c r="DJ300" s="294">
        <v>2535</v>
      </c>
      <c r="DK300" s="294">
        <v>3250</v>
      </c>
      <c r="DL300" s="294">
        <v>3744</v>
      </c>
      <c r="DM300" s="294">
        <v>4305</v>
      </c>
      <c r="DN300" s="187">
        <v>4867</v>
      </c>
    </row>
    <row r="301" spans="30:118" x14ac:dyDescent="0.2">
      <c r="AD301" s="129" t="s">
        <v>215</v>
      </c>
      <c r="CJ301" s="10" t="s">
        <v>173</v>
      </c>
      <c r="CK301" s="293">
        <v>705</v>
      </c>
      <c r="CL301" s="293">
        <v>729</v>
      </c>
      <c r="CM301" s="293">
        <v>905</v>
      </c>
      <c r="CN301" s="293">
        <v>1275</v>
      </c>
      <c r="CO301" s="293">
        <v>1345</v>
      </c>
      <c r="CP301" s="293">
        <v>1546</v>
      </c>
      <c r="CQ301" s="293">
        <v>1748</v>
      </c>
      <c r="CR301" s="293">
        <v>916</v>
      </c>
      <c r="CS301" s="293">
        <v>947</v>
      </c>
      <c r="CT301" s="293">
        <v>1176</v>
      </c>
      <c r="CU301" s="293">
        <v>1657</v>
      </c>
      <c r="CV301" s="293">
        <v>1748</v>
      </c>
      <c r="CW301" s="293">
        <v>2009</v>
      </c>
      <c r="CX301" s="293">
        <v>2272</v>
      </c>
      <c r="CY301" s="187" t="s">
        <v>463</v>
      </c>
      <c r="CZ301" s="295">
        <v>78711</v>
      </c>
      <c r="DA301" s="294">
        <v>1540</v>
      </c>
      <c r="DB301" s="294">
        <v>1660</v>
      </c>
      <c r="DC301" s="294">
        <v>1950</v>
      </c>
      <c r="DD301" s="294">
        <v>2500</v>
      </c>
      <c r="DE301" s="294">
        <v>2880</v>
      </c>
      <c r="DF301" s="294">
        <v>3312</v>
      </c>
      <c r="DG301" s="187">
        <v>3744</v>
      </c>
      <c r="DH301" s="294">
        <v>2002</v>
      </c>
      <c r="DI301" s="294">
        <v>2158</v>
      </c>
      <c r="DJ301" s="294">
        <v>2535</v>
      </c>
      <c r="DK301" s="294">
        <v>3250</v>
      </c>
      <c r="DL301" s="294">
        <v>3744</v>
      </c>
      <c r="DM301" s="294">
        <v>4305</v>
      </c>
      <c r="DN301" s="187">
        <v>4867</v>
      </c>
    </row>
    <row r="302" spans="30:118" x14ac:dyDescent="0.2">
      <c r="AD302" s="126" t="s">
        <v>216</v>
      </c>
      <c r="CJ302" s="10" t="s">
        <v>174</v>
      </c>
      <c r="CK302" s="293">
        <v>751</v>
      </c>
      <c r="CL302" s="293">
        <v>848</v>
      </c>
      <c r="CM302" s="293">
        <v>964</v>
      </c>
      <c r="CN302" s="293">
        <v>1358</v>
      </c>
      <c r="CO302" s="293">
        <v>1433</v>
      </c>
      <c r="CP302" s="293">
        <v>1647</v>
      </c>
      <c r="CQ302" s="293">
        <v>1862</v>
      </c>
      <c r="CR302" s="293">
        <v>976</v>
      </c>
      <c r="CS302" s="293">
        <v>1102</v>
      </c>
      <c r="CT302" s="293">
        <v>1253</v>
      </c>
      <c r="CU302" s="293">
        <v>1765</v>
      </c>
      <c r="CV302" s="293">
        <v>1862</v>
      </c>
      <c r="CW302" s="293">
        <v>2141</v>
      </c>
      <c r="CX302" s="293">
        <v>2420</v>
      </c>
      <c r="CY302" s="187" t="s">
        <v>463</v>
      </c>
      <c r="CZ302" s="295">
        <v>78712</v>
      </c>
      <c r="DA302" s="294">
        <v>1810</v>
      </c>
      <c r="DB302" s="294">
        <v>1950</v>
      </c>
      <c r="DC302" s="294">
        <v>2300</v>
      </c>
      <c r="DD302" s="294">
        <v>2950</v>
      </c>
      <c r="DE302" s="294">
        <v>3390</v>
      </c>
      <c r="DF302" s="294">
        <v>3898</v>
      </c>
      <c r="DG302" s="187">
        <v>4407</v>
      </c>
      <c r="DH302" s="294">
        <v>2353</v>
      </c>
      <c r="DI302" s="294">
        <v>2535</v>
      </c>
      <c r="DJ302" s="294">
        <v>2990</v>
      </c>
      <c r="DK302" s="294">
        <v>3835</v>
      </c>
      <c r="DL302" s="294">
        <v>4407</v>
      </c>
      <c r="DM302" s="294">
        <v>5067</v>
      </c>
      <c r="DN302" s="187">
        <v>5729</v>
      </c>
    </row>
    <row r="303" spans="30:118" x14ac:dyDescent="0.2">
      <c r="AD303" s="129" t="s">
        <v>217</v>
      </c>
      <c r="CJ303" s="10" t="s">
        <v>175</v>
      </c>
      <c r="CK303" s="293">
        <v>868</v>
      </c>
      <c r="CL303" s="293">
        <v>874</v>
      </c>
      <c r="CM303" s="293">
        <v>1148</v>
      </c>
      <c r="CN303" s="293">
        <v>1553</v>
      </c>
      <c r="CO303" s="293">
        <v>1706</v>
      </c>
      <c r="CP303" s="293">
        <v>1961</v>
      </c>
      <c r="CQ303" s="293">
        <v>2217</v>
      </c>
      <c r="CR303" s="293">
        <v>1128</v>
      </c>
      <c r="CS303" s="293">
        <v>1136</v>
      </c>
      <c r="CT303" s="293">
        <v>1492</v>
      </c>
      <c r="CU303" s="293">
        <v>2018</v>
      </c>
      <c r="CV303" s="293">
        <v>2217</v>
      </c>
      <c r="CW303" s="293">
        <v>2549</v>
      </c>
      <c r="CX303" s="293">
        <v>2882</v>
      </c>
      <c r="CY303" s="187" t="s">
        <v>463</v>
      </c>
      <c r="CZ303" s="295">
        <v>78713</v>
      </c>
      <c r="DA303" s="294">
        <v>1540</v>
      </c>
      <c r="DB303" s="294">
        <v>1660</v>
      </c>
      <c r="DC303" s="294">
        <v>1950</v>
      </c>
      <c r="DD303" s="294">
        <v>2500</v>
      </c>
      <c r="DE303" s="294">
        <v>2880</v>
      </c>
      <c r="DF303" s="294">
        <v>3312</v>
      </c>
      <c r="DG303" s="187">
        <v>3744</v>
      </c>
      <c r="DH303" s="294">
        <v>2002</v>
      </c>
      <c r="DI303" s="294">
        <v>2158</v>
      </c>
      <c r="DJ303" s="294">
        <v>2535</v>
      </c>
      <c r="DK303" s="294">
        <v>3250</v>
      </c>
      <c r="DL303" s="294">
        <v>3744</v>
      </c>
      <c r="DM303" s="294">
        <v>4305</v>
      </c>
      <c r="DN303" s="187">
        <v>4867</v>
      </c>
    </row>
    <row r="304" spans="30:118" x14ac:dyDescent="0.2">
      <c r="AD304" s="126" t="s">
        <v>218</v>
      </c>
      <c r="CJ304" s="10" t="s">
        <v>176</v>
      </c>
      <c r="CK304" s="293">
        <v>1073</v>
      </c>
      <c r="CL304" s="293">
        <v>1135</v>
      </c>
      <c r="CM304" s="293">
        <v>1357</v>
      </c>
      <c r="CN304" s="293">
        <v>1792</v>
      </c>
      <c r="CO304" s="293">
        <v>2303</v>
      </c>
      <c r="CP304" s="293">
        <v>2648</v>
      </c>
      <c r="CQ304" s="293">
        <v>2993</v>
      </c>
      <c r="CR304" s="293">
        <v>1394</v>
      </c>
      <c r="CS304" s="293">
        <v>1475</v>
      </c>
      <c r="CT304" s="293">
        <v>1764</v>
      </c>
      <c r="CU304" s="293">
        <v>2329</v>
      </c>
      <c r="CV304" s="293">
        <v>2993</v>
      </c>
      <c r="CW304" s="293">
        <v>3442</v>
      </c>
      <c r="CX304" s="293">
        <v>3890</v>
      </c>
      <c r="CY304" s="187" t="s">
        <v>463</v>
      </c>
      <c r="CZ304" s="295">
        <v>78714</v>
      </c>
      <c r="DA304" s="294">
        <v>1540</v>
      </c>
      <c r="DB304" s="294">
        <v>1660</v>
      </c>
      <c r="DC304" s="294">
        <v>1950</v>
      </c>
      <c r="DD304" s="294">
        <v>2500</v>
      </c>
      <c r="DE304" s="294">
        <v>2880</v>
      </c>
      <c r="DF304" s="294">
        <v>3312</v>
      </c>
      <c r="DG304" s="187">
        <v>3744</v>
      </c>
      <c r="DH304" s="294">
        <v>2002</v>
      </c>
      <c r="DI304" s="294">
        <v>2158</v>
      </c>
      <c r="DJ304" s="294">
        <v>2535</v>
      </c>
      <c r="DK304" s="294">
        <v>3250</v>
      </c>
      <c r="DL304" s="294">
        <v>3744</v>
      </c>
      <c r="DM304" s="294">
        <v>4305</v>
      </c>
      <c r="DN304" s="187">
        <v>4867</v>
      </c>
    </row>
    <row r="305" spans="30:118" x14ac:dyDescent="0.2">
      <c r="AD305" s="129" t="s">
        <v>219</v>
      </c>
      <c r="CJ305" s="10" t="s">
        <v>177</v>
      </c>
      <c r="CK305" s="293">
        <v>811</v>
      </c>
      <c r="CL305" s="293">
        <v>817</v>
      </c>
      <c r="CM305" s="293">
        <v>1073</v>
      </c>
      <c r="CN305" s="293">
        <v>1297</v>
      </c>
      <c r="CO305" s="293">
        <v>1595</v>
      </c>
      <c r="CP305" s="293">
        <v>1834</v>
      </c>
      <c r="CQ305" s="293">
        <v>2073</v>
      </c>
      <c r="CR305" s="293">
        <v>1054</v>
      </c>
      <c r="CS305" s="293">
        <v>1062</v>
      </c>
      <c r="CT305" s="293">
        <v>1394</v>
      </c>
      <c r="CU305" s="293">
        <v>1686</v>
      </c>
      <c r="CV305" s="293">
        <v>2073</v>
      </c>
      <c r="CW305" s="293">
        <v>2384</v>
      </c>
      <c r="CX305" s="293">
        <v>2694</v>
      </c>
      <c r="CY305" s="187" t="s">
        <v>463</v>
      </c>
      <c r="CZ305" s="295">
        <v>78715</v>
      </c>
      <c r="DA305" s="294">
        <v>1540</v>
      </c>
      <c r="DB305" s="294">
        <v>1660</v>
      </c>
      <c r="DC305" s="294">
        <v>1950</v>
      </c>
      <c r="DD305" s="294">
        <v>2500</v>
      </c>
      <c r="DE305" s="294">
        <v>2880</v>
      </c>
      <c r="DF305" s="294">
        <v>3312</v>
      </c>
      <c r="DG305" s="187">
        <v>3744</v>
      </c>
      <c r="DH305" s="294">
        <v>2002</v>
      </c>
      <c r="DI305" s="294">
        <v>2158</v>
      </c>
      <c r="DJ305" s="294">
        <v>2535</v>
      </c>
      <c r="DK305" s="294">
        <v>3250</v>
      </c>
      <c r="DL305" s="294">
        <v>3744</v>
      </c>
      <c r="DM305" s="294">
        <v>4305</v>
      </c>
      <c r="DN305" s="187">
        <v>4867</v>
      </c>
    </row>
    <row r="306" spans="30:118" x14ac:dyDescent="0.2">
      <c r="AD306" s="126" t="s">
        <v>220</v>
      </c>
      <c r="CJ306" s="10" t="s">
        <v>178</v>
      </c>
      <c r="CK306" s="293">
        <v>684</v>
      </c>
      <c r="CL306" s="293">
        <v>689</v>
      </c>
      <c r="CM306" s="293">
        <v>905</v>
      </c>
      <c r="CN306" s="293">
        <v>1249</v>
      </c>
      <c r="CO306" s="293">
        <v>1443</v>
      </c>
      <c r="CP306" s="293">
        <v>1659</v>
      </c>
      <c r="CQ306" s="293">
        <v>1875</v>
      </c>
      <c r="CR306" s="293">
        <v>889</v>
      </c>
      <c r="CS306" s="293">
        <v>895</v>
      </c>
      <c r="CT306" s="293">
        <v>1176</v>
      </c>
      <c r="CU306" s="293">
        <v>1623</v>
      </c>
      <c r="CV306" s="293">
        <v>1875</v>
      </c>
      <c r="CW306" s="293">
        <v>2156</v>
      </c>
      <c r="CX306" s="293">
        <v>2437</v>
      </c>
      <c r="CY306" s="187" t="s">
        <v>463</v>
      </c>
      <c r="CZ306" s="295">
        <v>78716</v>
      </c>
      <c r="DA306" s="294">
        <v>1540</v>
      </c>
      <c r="DB306" s="294">
        <v>1660</v>
      </c>
      <c r="DC306" s="294">
        <v>1950</v>
      </c>
      <c r="DD306" s="294">
        <v>2500</v>
      </c>
      <c r="DE306" s="294">
        <v>2880</v>
      </c>
      <c r="DF306" s="294">
        <v>3312</v>
      </c>
      <c r="DG306" s="187">
        <v>3744</v>
      </c>
      <c r="DH306" s="294">
        <v>2002</v>
      </c>
      <c r="DI306" s="294">
        <v>2158</v>
      </c>
      <c r="DJ306" s="294">
        <v>2535</v>
      </c>
      <c r="DK306" s="294">
        <v>3250</v>
      </c>
      <c r="DL306" s="294">
        <v>3744</v>
      </c>
      <c r="DM306" s="294">
        <v>4305</v>
      </c>
      <c r="DN306" s="187">
        <v>4867</v>
      </c>
    </row>
    <row r="307" spans="30:118" x14ac:dyDescent="0.2">
      <c r="AD307" s="129" t="s">
        <v>221</v>
      </c>
      <c r="CJ307" s="10" t="s">
        <v>179</v>
      </c>
      <c r="CK307" s="293">
        <v>705</v>
      </c>
      <c r="CL307" s="293">
        <v>729</v>
      </c>
      <c r="CM307" s="293">
        <v>905</v>
      </c>
      <c r="CN307" s="293">
        <v>1103</v>
      </c>
      <c r="CO307" s="293">
        <v>1345</v>
      </c>
      <c r="CP307" s="293">
        <v>1546</v>
      </c>
      <c r="CQ307" s="293">
        <v>1748</v>
      </c>
      <c r="CR307" s="293">
        <v>916</v>
      </c>
      <c r="CS307" s="293">
        <v>947</v>
      </c>
      <c r="CT307" s="293">
        <v>1176</v>
      </c>
      <c r="CU307" s="293">
        <v>1433</v>
      </c>
      <c r="CV307" s="293">
        <v>1748</v>
      </c>
      <c r="CW307" s="293">
        <v>2009</v>
      </c>
      <c r="CX307" s="293">
        <v>2272</v>
      </c>
      <c r="CY307" s="187" t="s">
        <v>463</v>
      </c>
      <c r="CZ307" s="295">
        <v>78717</v>
      </c>
      <c r="DA307" s="294">
        <v>1580</v>
      </c>
      <c r="DB307" s="294">
        <v>1700</v>
      </c>
      <c r="DC307" s="294">
        <v>2000</v>
      </c>
      <c r="DD307" s="294">
        <v>2570</v>
      </c>
      <c r="DE307" s="294">
        <v>2950</v>
      </c>
      <c r="DF307" s="294">
        <v>3392</v>
      </c>
      <c r="DG307" s="187">
        <v>3835</v>
      </c>
      <c r="DH307" s="294">
        <v>2054</v>
      </c>
      <c r="DI307" s="294">
        <v>2210</v>
      </c>
      <c r="DJ307" s="294">
        <v>2600</v>
      </c>
      <c r="DK307" s="294">
        <v>3341</v>
      </c>
      <c r="DL307" s="294">
        <v>3835</v>
      </c>
      <c r="DM307" s="294">
        <v>4409</v>
      </c>
      <c r="DN307" s="187">
        <v>4985</v>
      </c>
    </row>
    <row r="308" spans="30:118" x14ac:dyDescent="0.2">
      <c r="AD308" s="126" t="s">
        <v>222</v>
      </c>
      <c r="CJ308" s="10" t="s">
        <v>180</v>
      </c>
      <c r="CK308" s="293">
        <v>834</v>
      </c>
      <c r="CL308" s="293">
        <v>926</v>
      </c>
      <c r="CM308" s="293">
        <v>1069</v>
      </c>
      <c r="CN308" s="293">
        <v>1372</v>
      </c>
      <c r="CO308" s="293">
        <v>1814</v>
      </c>
      <c r="CP308" s="293">
        <v>2086</v>
      </c>
      <c r="CQ308" s="293">
        <v>2358</v>
      </c>
      <c r="CR308" s="293">
        <v>1084</v>
      </c>
      <c r="CS308" s="293">
        <v>1203</v>
      </c>
      <c r="CT308" s="293">
        <v>1389</v>
      </c>
      <c r="CU308" s="293">
        <v>1783</v>
      </c>
      <c r="CV308" s="293">
        <v>2358</v>
      </c>
      <c r="CW308" s="293">
        <v>2711</v>
      </c>
      <c r="CX308" s="293">
        <v>3065</v>
      </c>
      <c r="CY308" s="187" t="s">
        <v>463</v>
      </c>
      <c r="CZ308" s="295">
        <v>78718</v>
      </c>
      <c r="DA308" s="294">
        <v>1540</v>
      </c>
      <c r="DB308" s="294">
        <v>1660</v>
      </c>
      <c r="DC308" s="294">
        <v>1950</v>
      </c>
      <c r="DD308" s="294">
        <v>2500</v>
      </c>
      <c r="DE308" s="294">
        <v>2880</v>
      </c>
      <c r="DF308" s="294">
        <v>3312</v>
      </c>
      <c r="DG308" s="187">
        <v>3744</v>
      </c>
      <c r="DH308" s="294">
        <v>2002</v>
      </c>
      <c r="DI308" s="294">
        <v>2158</v>
      </c>
      <c r="DJ308" s="294">
        <v>2535</v>
      </c>
      <c r="DK308" s="294">
        <v>3250</v>
      </c>
      <c r="DL308" s="294">
        <v>3744</v>
      </c>
      <c r="DM308" s="294">
        <v>4305</v>
      </c>
      <c r="DN308" s="187">
        <v>4867</v>
      </c>
    </row>
    <row r="309" spans="30:118" x14ac:dyDescent="0.2">
      <c r="AD309" s="129" t="s">
        <v>223</v>
      </c>
      <c r="CJ309" s="10" t="s">
        <v>181</v>
      </c>
      <c r="CK309" s="293">
        <v>700</v>
      </c>
      <c r="CL309" s="293">
        <v>772</v>
      </c>
      <c r="CM309" s="293">
        <v>1015</v>
      </c>
      <c r="CN309" s="293">
        <v>1430</v>
      </c>
      <c r="CO309" s="293">
        <v>1722</v>
      </c>
      <c r="CP309" s="293">
        <v>1980</v>
      </c>
      <c r="CQ309" s="293">
        <v>2238</v>
      </c>
      <c r="CR309" s="293">
        <v>910</v>
      </c>
      <c r="CS309" s="293">
        <v>1003</v>
      </c>
      <c r="CT309" s="293">
        <v>1319</v>
      </c>
      <c r="CU309" s="293">
        <v>1859</v>
      </c>
      <c r="CV309" s="293">
        <v>2238</v>
      </c>
      <c r="CW309" s="293">
        <v>2574</v>
      </c>
      <c r="CX309" s="293">
        <v>2909</v>
      </c>
      <c r="CY309" s="187" t="s">
        <v>463</v>
      </c>
      <c r="CZ309" s="295">
        <v>78719</v>
      </c>
      <c r="DA309" s="294">
        <v>1130</v>
      </c>
      <c r="DB309" s="294">
        <v>1250</v>
      </c>
      <c r="DC309" s="294">
        <v>1470</v>
      </c>
      <c r="DD309" s="294">
        <v>1880</v>
      </c>
      <c r="DE309" s="294">
        <v>2180</v>
      </c>
      <c r="DF309" s="294">
        <v>2507</v>
      </c>
      <c r="DG309" s="187">
        <v>2834</v>
      </c>
      <c r="DH309" s="294">
        <v>1469</v>
      </c>
      <c r="DI309" s="294">
        <v>1625</v>
      </c>
      <c r="DJ309" s="294">
        <v>1911</v>
      </c>
      <c r="DK309" s="294">
        <v>2444</v>
      </c>
      <c r="DL309" s="294">
        <v>2834</v>
      </c>
      <c r="DM309" s="294">
        <v>3259</v>
      </c>
      <c r="DN309" s="187">
        <v>3684</v>
      </c>
    </row>
    <row r="310" spans="30:118" x14ac:dyDescent="0.2">
      <c r="AD310" s="126" t="s">
        <v>224</v>
      </c>
      <c r="CJ310" s="10" t="s">
        <v>182</v>
      </c>
      <c r="CK310" s="293">
        <v>705</v>
      </c>
      <c r="CL310" s="293">
        <v>729</v>
      </c>
      <c r="CM310" s="293">
        <v>905</v>
      </c>
      <c r="CN310" s="293">
        <v>1201</v>
      </c>
      <c r="CO310" s="293">
        <v>1345</v>
      </c>
      <c r="CP310" s="293">
        <v>1546</v>
      </c>
      <c r="CQ310" s="293">
        <v>1748</v>
      </c>
      <c r="CR310" s="293">
        <v>916</v>
      </c>
      <c r="CS310" s="293">
        <v>947</v>
      </c>
      <c r="CT310" s="293">
        <v>1176</v>
      </c>
      <c r="CU310" s="293">
        <v>1561</v>
      </c>
      <c r="CV310" s="293">
        <v>1748</v>
      </c>
      <c r="CW310" s="293">
        <v>2009</v>
      </c>
      <c r="CX310" s="293">
        <v>2272</v>
      </c>
      <c r="CY310" s="187" t="s">
        <v>463</v>
      </c>
      <c r="CZ310" s="295">
        <v>78720</v>
      </c>
      <c r="DA310" s="294">
        <v>1540</v>
      </c>
      <c r="DB310" s="294">
        <v>1660</v>
      </c>
      <c r="DC310" s="294">
        <v>1950</v>
      </c>
      <c r="DD310" s="294">
        <v>2500</v>
      </c>
      <c r="DE310" s="294">
        <v>2880</v>
      </c>
      <c r="DF310" s="294">
        <v>3312</v>
      </c>
      <c r="DG310" s="187">
        <v>3744</v>
      </c>
      <c r="DH310" s="294">
        <v>2002</v>
      </c>
      <c r="DI310" s="294">
        <v>2158</v>
      </c>
      <c r="DJ310" s="294">
        <v>2535</v>
      </c>
      <c r="DK310" s="294">
        <v>3250</v>
      </c>
      <c r="DL310" s="294">
        <v>3744</v>
      </c>
      <c r="DM310" s="294">
        <v>4305</v>
      </c>
      <c r="DN310" s="187">
        <v>4867</v>
      </c>
    </row>
    <row r="311" spans="30:118" x14ac:dyDescent="0.2">
      <c r="AD311" s="129" t="s">
        <v>225</v>
      </c>
      <c r="CJ311" s="10" t="s">
        <v>183</v>
      </c>
      <c r="CK311" s="293">
        <v>733</v>
      </c>
      <c r="CL311" s="293">
        <v>750</v>
      </c>
      <c r="CM311" s="293">
        <v>942</v>
      </c>
      <c r="CN311" s="293">
        <v>1327</v>
      </c>
      <c r="CO311" s="293">
        <v>1599</v>
      </c>
      <c r="CP311" s="293">
        <v>1838</v>
      </c>
      <c r="CQ311" s="293">
        <v>2078</v>
      </c>
      <c r="CR311" s="293">
        <v>952</v>
      </c>
      <c r="CS311" s="293">
        <v>975</v>
      </c>
      <c r="CT311" s="293">
        <v>1224</v>
      </c>
      <c r="CU311" s="293">
        <v>1725</v>
      </c>
      <c r="CV311" s="293">
        <v>2078</v>
      </c>
      <c r="CW311" s="293">
        <v>2389</v>
      </c>
      <c r="CX311" s="293">
        <v>2701</v>
      </c>
      <c r="CY311" s="187" t="s">
        <v>463</v>
      </c>
      <c r="CZ311" s="295">
        <v>78721</v>
      </c>
      <c r="DA311" s="294">
        <v>1500</v>
      </c>
      <c r="DB311" s="294">
        <v>1610</v>
      </c>
      <c r="DC311" s="294">
        <v>1900</v>
      </c>
      <c r="DD311" s="294">
        <v>2440</v>
      </c>
      <c r="DE311" s="294">
        <v>2800</v>
      </c>
      <c r="DF311" s="294">
        <v>3220</v>
      </c>
      <c r="DG311" s="187">
        <v>3640</v>
      </c>
      <c r="DH311" s="294">
        <v>1950</v>
      </c>
      <c r="DI311" s="294">
        <v>2093</v>
      </c>
      <c r="DJ311" s="294">
        <v>2470</v>
      </c>
      <c r="DK311" s="294">
        <v>3172</v>
      </c>
      <c r="DL311" s="294">
        <v>3640</v>
      </c>
      <c r="DM311" s="294">
        <v>4186</v>
      </c>
      <c r="DN311" s="187">
        <v>4732</v>
      </c>
    </row>
    <row r="312" spans="30:118" x14ac:dyDescent="0.2">
      <c r="AD312" s="126" t="s">
        <v>226</v>
      </c>
      <c r="CJ312" s="10" t="s">
        <v>184</v>
      </c>
      <c r="CK312" s="293">
        <v>1030</v>
      </c>
      <c r="CL312" s="293">
        <v>1104</v>
      </c>
      <c r="CM312" s="293">
        <v>1355</v>
      </c>
      <c r="CN312" s="293">
        <v>1763</v>
      </c>
      <c r="CO312" s="293">
        <v>2066</v>
      </c>
      <c r="CP312" s="293">
        <v>2375</v>
      </c>
      <c r="CQ312" s="293">
        <v>2685</v>
      </c>
      <c r="CR312" s="293">
        <v>1339</v>
      </c>
      <c r="CS312" s="293">
        <v>1435</v>
      </c>
      <c r="CT312" s="293">
        <v>1761</v>
      </c>
      <c r="CU312" s="293">
        <v>2291</v>
      </c>
      <c r="CV312" s="293">
        <v>2685</v>
      </c>
      <c r="CW312" s="293">
        <v>3087</v>
      </c>
      <c r="CX312" s="293">
        <v>3490</v>
      </c>
      <c r="CY312" s="187" t="s">
        <v>463</v>
      </c>
      <c r="CZ312" s="295">
        <v>78722</v>
      </c>
      <c r="DA312" s="294">
        <v>1650</v>
      </c>
      <c r="DB312" s="294">
        <v>1780</v>
      </c>
      <c r="DC312" s="294">
        <v>2090</v>
      </c>
      <c r="DD312" s="294">
        <v>2680</v>
      </c>
      <c r="DE312" s="294">
        <v>3080</v>
      </c>
      <c r="DF312" s="294">
        <v>3542</v>
      </c>
      <c r="DG312" s="187">
        <v>4004</v>
      </c>
      <c r="DH312" s="294">
        <v>2145</v>
      </c>
      <c r="DI312" s="294">
        <v>2314</v>
      </c>
      <c r="DJ312" s="294">
        <v>2717</v>
      </c>
      <c r="DK312" s="294">
        <v>3484</v>
      </c>
      <c r="DL312" s="294">
        <v>4004</v>
      </c>
      <c r="DM312" s="294">
        <v>4604</v>
      </c>
      <c r="DN312" s="187">
        <v>5205</v>
      </c>
    </row>
    <row r="313" spans="30:118" x14ac:dyDescent="0.2">
      <c r="AD313" s="129" t="s">
        <v>227</v>
      </c>
      <c r="CJ313" s="10" t="s">
        <v>185</v>
      </c>
      <c r="CK313" s="293">
        <v>839</v>
      </c>
      <c r="CL313" s="293">
        <v>867</v>
      </c>
      <c r="CM313" s="293">
        <v>1077</v>
      </c>
      <c r="CN313" s="293">
        <v>1305</v>
      </c>
      <c r="CO313" s="293">
        <v>1601</v>
      </c>
      <c r="CP313" s="293">
        <v>1841</v>
      </c>
      <c r="CQ313" s="293">
        <v>2081</v>
      </c>
      <c r="CR313" s="293">
        <v>1090</v>
      </c>
      <c r="CS313" s="293">
        <v>1127</v>
      </c>
      <c r="CT313" s="293">
        <v>1400</v>
      </c>
      <c r="CU313" s="293">
        <v>1696</v>
      </c>
      <c r="CV313" s="293">
        <v>2081</v>
      </c>
      <c r="CW313" s="293">
        <v>2393</v>
      </c>
      <c r="CX313" s="293">
        <v>2705</v>
      </c>
      <c r="CY313" s="187" t="s">
        <v>463</v>
      </c>
      <c r="CZ313" s="295">
        <v>78723</v>
      </c>
      <c r="DA313" s="294">
        <v>1390</v>
      </c>
      <c r="DB313" s="294">
        <v>1500</v>
      </c>
      <c r="DC313" s="294">
        <v>1760</v>
      </c>
      <c r="DD313" s="294">
        <v>2260</v>
      </c>
      <c r="DE313" s="294">
        <v>2600</v>
      </c>
      <c r="DF313" s="294">
        <v>2990</v>
      </c>
      <c r="DG313" s="187">
        <v>3380</v>
      </c>
      <c r="DH313" s="294">
        <v>1807</v>
      </c>
      <c r="DI313" s="294">
        <v>1950</v>
      </c>
      <c r="DJ313" s="294">
        <v>2288</v>
      </c>
      <c r="DK313" s="294">
        <v>2938</v>
      </c>
      <c r="DL313" s="294">
        <v>3380</v>
      </c>
      <c r="DM313" s="294">
        <v>3887</v>
      </c>
      <c r="DN313" s="187">
        <v>4394</v>
      </c>
    </row>
    <row r="314" spans="30:118" x14ac:dyDescent="0.2">
      <c r="AD314" s="126" t="s">
        <v>228</v>
      </c>
      <c r="CJ314" s="10" t="s">
        <v>186</v>
      </c>
      <c r="CK314" s="293">
        <v>703</v>
      </c>
      <c r="CL314" s="293">
        <v>821</v>
      </c>
      <c r="CM314" s="293">
        <v>1010</v>
      </c>
      <c r="CN314" s="293">
        <v>1221</v>
      </c>
      <c r="CO314" s="293">
        <v>1613</v>
      </c>
      <c r="CP314" s="293">
        <v>1854</v>
      </c>
      <c r="CQ314" s="293">
        <v>2096</v>
      </c>
      <c r="CR314" s="293">
        <v>913</v>
      </c>
      <c r="CS314" s="293">
        <v>1067</v>
      </c>
      <c r="CT314" s="293">
        <v>1313</v>
      </c>
      <c r="CU314" s="293">
        <v>1587</v>
      </c>
      <c r="CV314" s="293">
        <v>2096</v>
      </c>
      <c r="CW314" s="293">
        <v>2410</v>
      </c>
      <c r="CX314" s="293">
        <v>2724</v>
      </c>
      <c r="CY314" s="187" t="s">
        <v>463</v>
      </c>
      <c r="CZ314" s="295">
        <v>78724</v>
      </c>
      <c r="DA314" s="294">
        <v>1480</v>
      </c>
      <c r="DB314" s="294">
        <v>1600</v>
      </c>
      <c r="DC314" s="294">
        <v>1880</v>
      </c>
      <c r="DD314" s="294">
        <v>2410</v>
      </c>
      <c r="DE314" s="294">
        <v>2770</v>
      </c>
      <c r="DF314" s="294">
        <v>3185</v>
      </c>
      <c r="DG314" s="187">
        <v>3601</v>
      </c>
      <c r="DH314" s="294">
        <v>1924</v>
      </c>
      <c r="DI314" s="294">
        <v>2080</v>
      </c>
      <c r="DJ314" s="294">
        <v>2444</v>
      </c>
      <c r="DK314" s="294">
        <v>3133</v>
      </c>
      <c r="DL314" s="294">
        <v>3601</v>
      </c>
      <c r="DM314" s="294">
        <v>4140</v>
      </c>
      <c r="DN314" s="187">
        <v>4681</v>
      </c>
    </row>
    <row r="315" spans="30:118" x14ac:dyDescent="0.2">
      <c r="AD315" s="129" t="s">
        <v>229</v>
      </c>
      <c r="CJ315" s="10" t="s">
        <v>187</v>
      </c>
      <c r="CK315" s="293">
        <v>892</v>
      </c>
      <c r="CL315" s="293">
        <v>932</v>
      </c>
      <c r="CM315" s="293">
        <v>1126</v>
      </c>
      <c r="CN315" s="293">
        <v>1470</v>
      </c>
      <c r="CO315" s="293">
        <v>1575</v>
      </c>
      <c r="CP315" s="293">
        <v>1811</v>
      </c>
      <c r="CQ315" s="293">
        <v>2047</v>
      </c>
      <c r="CR315" s="293">
        <v>1159</v>
      </c>
      <c r="CS315" s="293">
        <v>1211</v>
      </c>
      <c r="CT315" s="293">
        <v>1463</v>
      </c>
      <c r="CU315" s="293">
        <v>1911</v>
      </c>
      <c r="CV315" s="293">
        <v>2047</v>
      </c>
      <c r="CW315" s="293">
        <v>2354</v>
      </c>
      <c r="CX315" s="293">
        <v>2661</v>
      </c>
      <c r="CY315" s="187" t="s">
        <v>463</v>
      </c>
      <c r="CZ315" s="295">
        <v>78725</v>
      </c>
      <c r="DA315" s="294">
        <v>1880</v>
      </c>
      <c r="DB315" s="294">
        <v>2020</v>
      </c>
      <c r="DC315" s="294">
        <v>2380</v>
      </c>
      <c r="DD315" s="294">
        <v>3060</v>
      </c>
      <c r="DE315" s="294">
        <v>3510</v>
      </c>
      <c r="DF315" s="294">
        <v>4036</v>
      </c>
      <c r="DG315" s="187">
        <v>4563</v>
      </c>
      <c r="DH315" s="294">
        <v>2444</v>
      </c>
      <c r="DI315" s="294">
        <v>2626</v>
      </c>
      <c r="DJ315" s="294">
        <v>3094</v>
      </c>
      <c r="DK315" s="294">
        <v>3978</v>
      </c>
      <c r="DL315" s="294">
        <v>4563</v>
      </c>
      <c r="DM315" s="294">
        <v>5246</v>
      </c>
      <c r="DN315" s="187">
        <v>5931</v>
      </c>
    </row>
    <row r="316" spans="30:118" x14ac:dyDescent="0.2">
      <c r="AD316" s="126" t="s">
        <v>230</v>
      </c>
      <c r="CJ316" s="10" t="s">
        <v>188</v>
      </c>
      <c r="CK316" s="293">
        <v>795</v>
      </c>
      <c r="CL316" s="293">
        <v>800</v>
      </c>
      <c r="CM316" s="293">
        <v>1051</v>
      </c>
      <c r="CN316" s="293">
        <v>1305</v>
      </c>
      <c r="CO316" s="293">
        <v>1705</v>
      </c>
      <c r="CP316" s="293">
        <v>1960</v>
      </c>
      <c r="CQ316" s="293">
        <v>2216</v>
      </c>
      <c r="CR316" s="293">
        <v>1033</v>
      </c>
      <c r="CS316" s="293">
        <v>1040</v>
      </c>
      <c r="CT316" s="293">
        <v>1366</v>
      </c>
      <c r="CU316" s="293">
        <v>1696</v>
      </c>
      <c r="CV316" s="293">
        <v>2216</v>
      </c>
      <c r="CW316" s="293">
        <v>2548</v>
      </c>
      <c r="CX316" s="293">
        <v>2880</v>
      </c>
      <c r="CY316" s="187" t="s">
        <v>463</v>
      </c>
      <c r="CZ316" s="295">
        <v>78726</v>
      </c>
      <c r="DA316" s="294">
        <v>1560</v>
      </c>
      <c r="DB316" s="294">
        <v>1680</v>
      </c>
      <c r="DC316" s="294">
        <v>1980</v>
      </c>
      <c r="DD316" s="294">
        <v>2540</v>
      </c>
      <c r="DE316" s="294">
        <v>2920</v>
      </c>
      <c r="DF316" s="294">
        <v>3358</v>
      </c>
      <c r="DG316" s="187">
        <v>3796</v>
      </c>
      <c r="DH316" s="294">
        <v>2028</v>
      </c>
      <c r="DI316" s="294">
        <v>2184</v>
      </c>
      <c r="DJ316" s="294">
        <v>2574</v>
      </c>
      <c r="DK316" s="294">
        <v>3302</v>
      </c>
      <c r="DL316" s="294">
        <v>3796</v>
      </c>
      <c r="DM316" s="294">
        <v>4365</v>
      </c>
      <c r="DN316" s="187">
        <v>4934</v>
      </c>
    </row>
    <row r="317" spans="30:118" x14ac:dyDescent="0.2">
      <c r="AD317" s="129" t="s">
        <v>231</v>
      </c>
      <c r="CJ317" s="10" t="s">
        <v>189</v>
      </c>
      <c r="CK317" s="293">
        <v>725</v>
      </c>
      <c r="CL317" s="293">
        <v>730</v>
      </c>
      <c r="CM317" s="293">
        <v>959</v>
      </c>
      <c r="CN317" s="293">
        <v>1189</v>
      </c>
      <c r="CO317" s="293">
        <v>1365</v>
      </c>
      <c r="CP317" s="293">
        <v>1569</v>
      </c>
      <c r="CQ317" s="293">
        <v>1774</v>
      </c>
      <c r="CR317" s="293">
        <v>942</v>
      </c>
      <c r="CS317" s="293">
        <v>949</v>
      </c>
      <c r="CT317" s="293">
        <v>1246</v>
      </c>
      <c r="CU317" s="293">
        <v>1545</v>
      </c>
      <c r="CV317" s="293">
        <v>1774</v>
      </c>
      <c r="CW317" s="293">
        <v>2039</v>
      </c>
      <c r="CX317" s="293">
        <v>2306</v>
      </c>
      <c r="CY317" s="187" t="s">
        <v>463</v>
      </c>
      <c r="CZ317" s="295">
        <v>78727</v>
      </c>
      <c r="DA317" s="294">
        <v>1700</v>
      </c>
      <c r="DB317" s="294">
        <v>1830</v>
      </c>
      <c r="DC317" s="294">
        <v>2150</v>
      </c>
      <c r="DD317" s="294">
        <v>2760</v>
      </c>
      <c r="DE317" s="294">
        <v>3170</v>
      </c>
      <c r="DF317" s="294">
        <v>3645</v>
      </c>
      <c r="DG317" s="187">
        <v>4121</v>
      </c>
      <c r="DH317" s="294">
        <v>2210</v>
      </c>
      <c r="DI317" s="294">
        <v>2379</v>
      </c>
      <c r="DJ317" s="294">
        <v>2795</v>
      </c>
      <c r="DK317" s="294">
        <v>3588</v>
      </c>
      <c r="DL317" s="294">
        <v>4121</v>
      </c>
      <c r="DM317" s="294">
        <v>4738</v>
      </c>
      <c r="DN317" s="187">
        <v>5357</v>
      </c>
    </row>
    <row r="318" spans="30:118" x14ac:dyDescent="0.2">
      <c r="AD318" s="126" t="s">
        <v>232</v>
      </c>
      <c r="CJ318" s="10" t="s">
        <v>190</v>
      </c>
      <c r="CK318" s="293">
        <v>1266</v>
      </c>
      <c r="CL318" s="293">
        <v>1384</v>
      </c>
      <c r="CM318" s="293">
        <v>1617</v>
      </c>
      <c r="CN318" s="293">
        <v>2144</v>
      </c>
      <c r="CO318" s="293">
        <v>2615</v>
      </c>
      <c r="CP318" s="293">
        <v>3007</v>
      </c>
      <c r="CQ318" s="293">
        <v>3399</v>
      </c>
      <c r="CR318" s="293">
        <v>1645</v>
      </c>
      <c r="CS318" s="293">
        <v>1799</v>
      </c>
      <c r="CT318" s="293">
        <v>2102</v>
      </c>
      <c r="CU318" s="293">
        <v>2787</v>
      </c>
      <c r="CV318" s="293">
        <v>3399</v>
      </c>
      <c r="CW318" s="293">
        <v>3909</v>
      </c>
      <c r="CX318" s="293">
        <v>4418</v>
      </c>
      <c r="CY318" s="187" t="s">
        <v>463</v>
      </c>
      <c r="CZ318" s="295">
        <v>78728</v>
      </c>
      <c r="DA318" s="294">
        <v>1400</v>
      </c>
      <c r="DB318" s="294">
        <v>1500</v>
      </c>
      <c r="DC318" s="294">
        <v>1770</v>
      </c>
      <c r="DD318" s="294">
        <v>2270</v>
      </c>
      <c r="DE318" s="294">
        <v>2610</v>
      </c>
      <c r="DF318" s="294">
        <v>3001</v>
      </c>
      <c r="DG318" s="187">
        <v>3393</v>
      </c>
      <c r="DH318" s="294">
        <v>1820</v>
      </c>
      <c r="DI318" s="294">
        <v>1950</v>
      </c>
      <c r="DJ318" s="294">
        <v>2301</v>
      </c>
      <c r="DK318" s="294">
        <v>2951</v>
      </c>
      <c r="DL318" s="294">
        <v>3393</v>
      </c>
      <c r="DM318" s="294">
        <v>3901</v>
      </c>
      <c r="DN318" s="187">
        <v>4410</v>
      </c>
    </row>
    <row r="319" spans="30:118" x14ac:dyDescent="0.2">
      <c r="AD319" s="129" t="s">
        <v>233</v>
      </c>
      <c r="CJ319" s="10" t="s">
        <v>191</v>
      </c>
      <c r="CK319" s="293">
        <v>766</v>
      </c>
      <c r="CL319" s="293">
        <v>785</v>
      </c>
      <c r="CM319" s="293">
        <v>984</v>
      </c>
      <c r="CN319" s="293">
        <v>1190</v>
      </c>
      <c r="CO319" s="293">
        <v>1656</v>
      </c>
      <c r="CP319" s="293">
        <v>1904</v>
      </c>
      <c r="CQ319" s="293">
        <v>2152</v>
      </c>
      <c r="CR319" s="293">
        <v>995</v>
      </c>
      <c r="CS319" s="293">
        <v>1020</v>
      </c>
      <c r="CT319" s="293">
        <v>1279</v>
      </c>
      <c r="CU319" s="293">
        <v>1547</v>
      </c>
      <c r="CV319" s="293">
        <v>2152</v>
      </c>
      <c r="CW319" s="293">
        <v>2475</v>
      </c>
      <c r="CX319" s="293">
        <v>2797</v>
      </c>
      <c r="CY319" s="187" t="s">
        <v>463</v>
      </c>
      <c r="CZ319" s="295">
        <v>78729</v>
      </c>
      <c r="DA319" s="294">
        <v>1520</v>
      </c>
      <c r="DB319" s="294">
        <v>1640</v>
      </c>
      <c r="DC319" s="294">
        <v>1930</v>
      </c>
      <c r="DD319" s="294">
        <v>2480</v>
      </c>
      <c r="DE319" s="294">
        <v>2850</v>
      </c>
      <c r="DF319" s="294">
        <v>3277</v>
      </c>
      <c r="DG319" s="187">
        <v>3705</v>
      </c>
      <c r="DH319" s="294">
        <v>1976</v>
      </c>
      <c r="DI319" s="294">
        <v>2132</v>
      </c>
      <c r="DJ319" s="294">
        <v>2509</v>
      </c>
      <c r="DK319" s="294">
        <v>3224</v>
      </c>
      <c r="DL319" s="294">
        <v>3705</v>
      </c>
      <c r="DM319" s="294">
        <v>4260</v>
      </c>
      <c r="DN319" s="187">
        <v>4816</v>
      </c>
    </row>
    <row r="320" spans="30:118" x14ac:dyDescent="0.2">
      <c r="AD320" s="126" t="s">
        <v>234</v>
      </c>
      <c r="CJ320" s="10" t="s">
        <v>192</v>
      </c>
      <c r="CK320" s="293">
        <v>744</v>
      </c>
      <c r="CL320" s="293">
        <v>851</v>
      </c>
      <c r="CM320" s="293">
        <v>955</v>
      </c>
      <c r="CN320" s="293">
        <v>1346</v>
      </c>
      <c r="CO320" s="293">
        <v>1419</v>
      </c>
      <c r="CP320" s="293">
        <v>1631</v>
      </c>
      <c r="CQ320" s="293">
        <v>1844</v>
      </c>
      <c r="CR320" s="293">
        <v>967</v>
      </c>
      <c r="CS320" s="293">
        <v>1106</v>
      </c>
      <c r="CT320" s="293">
        <v>1241</v>
      </c>
      <c r="CU320" s="293">
        <v>1749</v>
      </c>
      <c r="CV320" s="293">
        <v>1844</v>
      </c>
      <c r="CW320" s="293">
        <v>2120</v>
      </c>
      <c r="CX320" s="293">
        <v>2397</v>
      </c>
      <c r="CY320" s="187" t="s">
        <v>463</v>
      </c>
      <c r="CZ320" s="295">
        <v>78730</v>
      </c>
      <c r="DA320" s="294">
        <v>1560</v>
      </c>
      <c r="DB320" s="294">
        <v>1670</v>
      </c>
      <c r="DC320" s="294">
        <v>1970</v>
      </c>
      <c r="DD320" s="294">
        <v>2530</v>
      </c>
      <c r="DE320" s="294">
        <v>2910</v>
      </c>
      <c r="DF320" s="294">
        <v>3346</v>
      </c>
      <c r="DG320" s="187">
        <v>3783</v>
      </c>
      <c r="DH320" s="294">
        <v>2028</v>
      </c>
      <c r="DI320" s="294">
        <v>2171</v>
      </c>
      <c r="DJ320" s="294">
        <v>2561</v>
      </c>
      <c r="DK320" s="294">
        <v>3289</v>
      </c>
      <c r="DL320" s="294">
        <v>3783</v>
      </c>
      <c r="DM320" s="294">
        <v>4349</v>
      </c>
      <c r="DN320" s="187">
        <v>4917</v>
      </c>
    </row>
    <row r="321" spans="30:118" x14ac:dyDescent="0.2">
      <c r="AD321" s="129" t="s">
        <v>235</v>
      </c>
      <c r="CJ321" s="10" t="s">
        <v>193</v>
      </c>
      <c r="CK321" s="293">
        <v>775</v>
      </c>
      <c r="CL321" s="293">
        <v>877</v>
      </c>
      <c r="CM321" s="293">
        <v>995</v>
      </c>
      <c r="CN321" s="293">
        <v>1274</v>
      </c>
      <c r="CO321" s="293">
        <v>1425</v>
      </c>
      <c r="CP321" s="293">
        <v>1638</v>
      </c>
      <c r="CQ321" s="293">
        <v>1852</v>
      </c>
      <c r="CR321" s="293">
        <v>1007</v>
      </c>
      <c r="CS321" s="293">
        <v>1140</v>
      </c>
      <c r="CT321" s="293">
        <v>1293</v>
      </c>
      <c r="CU321" s="293">
        <v>1656</v>
      </c>
      <c r="CV321" s="293">
        <v>1852</v>
      </c>
      <c r="CW321" s="293">
        <v>2129</v>
      </c>
      <c r="CX321" s="293">
        <v>2407</v>
      </c>
      <c r="CY321" s="187" t="s">
        <v>463</v>
      </c>
      <c r="CZ321" s="295">
        <v>78731</v>
      </c>
      <c r="DA321" s="294">
        <v>1520</v>
      </c>
      <c r="DB321" s="294">
        <v>1640</v>
      </c>
      <c r="DC321" s="294">
        <v>1930</v>
      </c>
      <c r="DD321" s="294">
        <v>2480</v>
      </c>
      <c r="DE321" s="294">
        <v>2850</v>
      </c>
      <c r="DF321" s="294">
        <v>3277</v>
      </c>
      <c r="DG321" s="187">
        <v>3705</v>
      </c>
      <c r="DH321" s="294">
        <v>1976</v>
      </c>
      <c r="DI321" s="294">
        <v>2132</v>
      </c>
      <c r="DJ321" s="294">
        <v>2509</v>
      </c>
      <c r="DK321" s="294">
        <v>3224</v>
      </c>
      <c r="DL321" s="294">
        <v>3705</v>
      </c>
      <c r="DM321" s="294">
        <v>4260</v>
      </c>
      <c r="DN321" s="187">
        <v>4816</v>
      </c>
    </row>
    <row r="322" spans="30:118" x14ac:dyDescent="0.2">
      <c r="AD322" s="126" t="s">
        <v>236</v>
      </c>
      <c r="CJ322" s="10" t="s">
        <v>194</v>
      </c>
      <c r="CK322" s="293">
        <v>754</v>
      </c>
      <c r="CL322" s="293">
        <v>879</v>
      </c>
      <c r="CM322" s="293">
        <v>1082</v>
      </c>
      <c r="CN322" s="293">
        <v>1482</v>
      </c>
      <c r="CO322" s="293">
        <v>1728</v>
      </c>
      <c r="CP322" s="293">
        <v>1987</v>
      </c>
      <c r="CQ322" s="293">
        <v>2246</v>
      </c>
      <c r="CR322" s="293">
        <v>980</v>
      </c>
      <c r="CS322" s="293">
        <v>1142</v>
      </c>
      <c r="CT322" s="293">
        <v>1406</v>
      </c>
      <c r="CU322" s="293">
        <v>1926</v>
      </c>
      <c r="CV322" s="293">
        <v>2246</v>
      </c>
      <c r="CW322" s="293">
        <v>2583</v>
      </c>
      <c r="CX322" s="293">
        <v>2919</v>
      </c>
      <c r="CY322" s="187" t="s">
        <v>463</v>
      </c>
      <c r="CZ322" s="295">
        <v>78732</v>
      </c>
      <c r="DA322" s="294">
        <v>1790</v>
      </c>
      <c r="DB322" s="294">
        <v>1930</v>
      </c>
      <c r="DC322" s="294">
        <v>2270</v>
      </c>
      <c r="DD322" s="294">
        <v>2910</v>
      </c>
      <c r="DE322" s="294">
        <v>3350</v>
      </c>
      <c r="DF322" s="294">
        <v>3852</v>
      </c>
      <c r="DG322" s="187">
        <v>4355</v>
      </c>
      <c r="DH322" s="294">
        <v>2327</v>
      </c>
      <c r="DI322" s="294">
        <v>2509</v>
      </c>
      <c r="DJ322" s="294">
        <v>2951</v>
      </c>
      <c r="DK322" s="294">
        <v>3783</v>
      </c>
      <c r="DL322" s="294">
        <v>4355</v>
      </c>
      <c r="DM322" s="294">
        <v>5007</v>
      </c>
      <c r="DN322" s="187">
        <v>5661</v>
      </c>
    </row>
    <row r="323" spans="30:118" x14ac:dyDescent="0.2">
      <c r="AD323" s="129" t="s">
        <v>237</v>
      </c>
      <c r="CJ323" s="10" t="s">
        <v>195</v>
      </c>
      <c r="CK323" s="293">
        <v>705</v>
      </c>
      <c r="CL323" s="293">
        <v>806</v>
      </c>
      <c r="CM323" s="293">
        <v>905</v>
      </c>
      <c r="CN323" s="293">
        <v>1275</v>
      </c>
      <c r="CO323" s="293">
        <v>1345</v>
      </c>
      <c r="CP323" s="293">
        <v>1546</v>
      </c>
      <c r="CQ323" s="293">
        <v>1748</v>
      </c>
      <c r="CR323" s="293">
        <v>916</v>
      </c>
      <c r="CS323" s="293">
        <v>1047</v>
      </c>
      <c r="CT323" s="293">
        <v>1176</v>
      </c>
      <c r="CU323" s="293">
        <v>1657</v>
      </c>
      <c r="CV323" s="293">
        <v>1748</v>
      </c>
      <c r="CW323" s="293">
        <v>2009</v>
      </c>
      <c r="CX323" s="293">
        <v>2272</v>
      </c>
      <c r="CY323" s="187" t="s">
        <v>463</v>
      </c>
      <c r="CZ323" s="295">
        <v>78733</v>
      </c>
      <c r="DA323" s="294">
        <v>2270</v>
      </c>
      <c r="DB323" s="294">
        <v>2440</v>
      </c>
      <c r="DC323" s="294">
        <v>2870</v>
      </c>
      <c r="DD323" s="294">
        <v>3680</v>
      </c>
      <c r="DE323" s="294">
        <v>4240</v>
      </c>
      <c r="DF323" s="294">
        <v>4876</v>
      </c>
      <c r="DG323" s="187">
        <v>5512</v>
      </c>
      <c r="DH323" s="294">
        <v>2951</v>
      </c>
      <c r="DI323" s="294">
        <v>3172</v>
      </c>
      <c r="DJ323" s="294">
        <v>3731</v>
      </c>
      <c r="DK323" s="294">
        <v>4784</v>
      </c>
      <c r="DL323" s="294">
        <v>5512</v>
      </c>
      <c r="DM323" s="294">
        <v>6338</v>
      </c>
      <c r="DN323" s="187">
        <v>7165</v>
      </c>
    </row>
    <row r="324" spans="30:118" x14ac:dyDescent="0.2">
      <c r="AD324" s="126" t="s">
        <v>238</v>
      </c>
      <c r="CJ324" s="10" t="s">
        <v>196</v>
      </c>
      <c r="CK324" s="293">
        <v>722</v>
      </c>
      <c r="CL324" s="293">
        <v>826</v>
      </c>
      <c r="CM324" s="293">
        <v>927</v>
      </c>
      <c r="CN324" s="293">
        <v>1296</v>
      </c>
      <c r="CO324" s="293">
        <v>1380</v>
      </c>
      <c r="CP324" s="293">
        <v>1587</v>
      </c>
      <c r="CQ324" s="293">
        <v>1794</v>
      </c>
      <c r="CR324" s="293">
        <v>938</v>
      </c>
      <c r="CS324" s="293">
        <v>1073</v>
      </c>
      <c r="CT324" s="293">
        <v>1205</v>
      </c>
      <c r="CU324" s="293">
        <v>1684</v>
      </c>
      <c r="CV324" s="293">
        <v>1794</v>
      </c>
      <c r="CW324" s="293">
        <v>2063</v>
      </c>
      <c r="CX324" s="293">
        <v>2332</v>
      </c>
      <c r="CY324" s="187" t="s">
        <v>463</v>
      </c>
      <c r="CZ324" s="295">
        <v>78734</v>
      </c>
      <c r="DA324" s="294">
        <v>2020</v>
      </c>
      <c r="DB324" s="294">
        <v>2180</v>
      </c>
      <c r="DC324" s="294">
        <v>2560</v>
      </c>
      <c r="DD324" s="294">
        <v>3290</v>
      </c>
      <c r="DE324" s="294">
        <v>3780</v>
      </c>
      <c r="DF324" s="294">
        <v>4347</v>
      </c>
      <c r="DG324" s="187">
        <v>4914</v>
      </c>
      <c r="DH324" s="294">
        <v>2626</v>
      </c>
      <c r="DI324" s="294">
        <v>2834</v>
      </c>
      <c r="DJ324" s="294">
        <v>3328</v>
      </c>
      <c r="DK324" s="294">
        <v>4277</v>
      </c>
      <c r="DL324" s="294">
        <v>4914</v>
      </c>
      <c r="DM324" s="294">
        <v>5651</v>
      </c>
      <c r="DN324" s="187">
        <v>6388</v>
      </c>
    </row>
    <row r="325" spans="30:118" x14ac:dyDescent="0.2">
      <c r="AD325" s="129" t="s">
        <v>239</v>
      </c>
      <c r="CJ325" s="10" t="s">
        <v>197</v>
      </c>
      <c r="CK325" s="293">
        <v>754</v>
      </c>
      <c r="CL325" s="293">
        <v>879</v>
      </c>
      <c r="CM325" s="293">
        <v>1082</v>
      </c>
      <c r="CN325" s="293">
        <v>1482</v>
      </c>
      <c r="CO325" s="293">
        <v>1728</v>
      </c>
      <c r="CP325" s="293">
        <v>1987</v>
      </c>
      <c r="CQ325" s="293">
        <v>2246</v>
      </c>
      <c r="CR325" s="293">
        <v>980</v>
      </c>
      <c r="CS325" s="293">
        <v>1142</v>
      </c>
      <c r="CT325" s="293">
        <v>1406</v>
      </c>
      <c r="CU325" s="293">
        <v>1926</v>
      </c>
      <c r="CV325" s="293">
        <v>2246</v>
      </c>
      <c r="CW325" s="293">
        <v>2583</v>
      </c>
      <c r="CX325" s="293">
        <v>2919</v>
      </c>
      <c r="CY325" s="187" t="s">
        <v>463</v>
      </c>
      <c r="CZ325" s="295">
        <v>78735</v>
      </c>
      <c r="DA325" s="294">
        <v>1860</v>
      </c>
      <c r="DB325" s="294">
        <v>2000</v>
      </c>
      <c r="DC325" s="294">
        <v>2350</v>
      </c>
      <c r="DD325" s="294">
        <v>3020</v>
      </c>
      <c r="DE325" s="294">
        <v>3470</v>
      </c>
      <c r="DF325" s="294">
        <v>3990</v>
      </c>
      <c r="DG325" s="187">
        <v>4511</v>
      </c>
      <c r="DH325" s="294">
        <v>2418</v>
      </c>
      <c r="DI325" s="294">
        <v>2600</v>
      </c>
      <c r="DJ325" s="294">
        <v>3055</v>
      </c>
      <c r="DK325" s="294">
        <v>3926</v>
      </c>
      <c r="DL325" s="294">
        <v>4511</v>
      </c>
      <c r="DM325" s="294">
        <v>5187</v>
      </c>
      <c r="DN325" s="187">
        <v>5864</v>
      </c>
    </row>
    <row r="326" spans="30:118" x14ac:dyDescent="0.2">
      <c r="AD326" s="126" t="s">
        <v>240</v>
      </c>
      <c r="CJ326" s="10" t="s">
        <v>198</v>
      </c>
      <c r="CK326" s="293">
        <v>829</v>
      </c>
      <c r="CL326" s="293">
        <v>857</v>
      </c>
      <c r="CM326" s="293">
        <v>1065</v>
      </c>
      <c r="CN326" s="293">
        <v>1288</v>
      </c>
      <c r="CO326" s="293">
        <v>1583</v>
      </c>
      <c r="CP326" s="293">
        <v>1820</v>
      </c>
      <c r="CQ326" s="293">
        <v>2057</v>
      </c>
      <c r="CR326" s="293">
        <v>1077</v>
      </c>
      <c r="CS326" s="293">
        <v>1114</v>
      </c>
      <c r="CT326" s="293">
        <v>1384</v>
      </c>
      <c r="CU326" s="293">
        <v>1674</v>
      </c>
      <c r="CV326" s="293">
        <v>2057</v>
      </c>
      <c r="CW326" s="293">
        <v>2366</v>
      </c>
      <c r="CX326" s="293">
        <v>2674</v>
      </c>
      <c r="CY326" s="187" t="s">
        <v>463</v>
      </c>
      <c r="CZ326" s="295">
        <v>78736</v>
      </c>
      <c r="DA326" s="294">
        <v>1770</v>
      </c>
      <c r="DB326" s="294">
        <v>1900</v>
      </c>
      <c r="DC326" s="294">
        <v>2240</v>
      </c>
      <c r="DD326" s="294">
        <v>2880</v>
      </c>
      <c r="DE326" s="294">
        <v>3310</v>
      </c>
      <c r="DF326" s="294">
        <v>3806</v>
      </c>
      <c r="DG326" s="187">
        <v>4303</v>
      </c>
      <c r="DH326" s="294">
        <v>2301</v>
      </c>
      <c r="DI326" s="294">
        <v>2470</v>
      </c>
      <c r="DJ326" s="294">
        <v>2912</v>
      </c>
      <c r="DK326" s="294">
        <v>3744</v>
      </c>
      <c r="DL326" s="294">
        <v>4303</v>
      </c>
      <c r="DM326" s="294">
        <v>4947</v>
      </c>
      <c r="DN326" s="187">
        <v>5593</v>
      </c>
    </row>
    <row r="327" spans="30:118" x14ac:dyDescent="0.2">
      <c r="AD327" s="129" t="s">
        <v>241</v>
      </c>
      <c r="CJ327" s="10" t="s">
        <v>199</v>
      </c>
      <c r="CK327" s="293">
        <v>829</v>
      </c>
      <c r="CL327" s="293">
        <v>857</v>
      </c>
      <c r="CM327" s="293">
        <v>1065</v>
      </c>
      <c r="CN327" s="293">
        <v>1397</v>
      </c>
      <c r="CO327" s="293">
        <v>1583</v>
      </c>
      <c r="CP327" s="293">
        <v>1820</v>
      </c>
      <c r="CQ327" s="293">
        <v>2057</v>
      </c>
      <c r="CR327" s="293">
        <v>1077</v>
      </c>
      <c r="CS327" s="293">
        <v>1114</v>
      </c>
      <c r="CT327" s="293">
        <v>1384</v>
      </c>
      <c r="CU327" s="293">
        <v>1816</v>
      </c>
      <c r="CV327" s="293">
        <v>2057</v>
      </c>
      <c r="CW327" s="293">
        <v>2366</v>
      </c>
      <c r="CX327" s="293">
        <v>2674</v>
      </c>
      <c r="CY327" s="187" t="s">
        <v>463</v>
      </c>
      <c r="CZ327" s="295">
        <v>78737</v>
      </c>
      <c r="DA327" s="294">
        <v>2170</v>
      </c>
      <c r="DB327" s="294">
        <v>2340</v>
      </c>
      <c r="DC327" s="294">
        <v>2750</v>
      </c>
      <c r="DD327" s="294">
        <v>3530</v>
      </c>
      <c r="DE327" s="294">
        <v>4060</v>
      </c>
      <c r="DF327" s="294">
        <v>4669</v>
      </c>
      <c r="DG327" s="187">
        <v>5278</v>
      </c>
      <c r="DH327" s="294">
        <v>2821</v>
      </c>
      <c r="DI327" s="294">
        <v>3042</v>
      </c>
      <c r="DJ327" s="294">
        <v>3575</v>
      </c>
      <c r="DK327" s="294">
        <v>4589</v>
      </c>
      <c r="DL327" s="294">
        <v>5278</v>
      </c>
      <c r="DM327" s="294">
        <v>6069</v>
      </c>
      <c r="DN327" s="187">
        <v>6861</v>
      </c>
    </row>
    <row r="328" spans="30:118" x14ac:dyDescent="0.2">
      <c r="AD328" s="126" t="s">
        <v>242</v>
      </c>
      <c r="CJ328" s="10" t="s">
        <v>200</v>
      </c>
      <c r="CK328" s="293">
        <v>705</v>
      </c>
      <c r="CL328" s="293">
        <v>806</v>
      </c>
      <c r="CM328" s="293">
        <v>905</v>
      </c>
      <c r="CN328" s="293">
        <v>1094</v>
      </c>
      <c r="CO328" s="293">
        <v>1345</v>
      </c>
      <c r="CP328" s="293">
        <v>1546</v>
      </c>
      <c r="CQ328" s="293">
        <v>1748</v>
      </c>
      <c r="CR328" s="293">
        <v>916</v>
      </c>
      <c r="CS328" s="293">
        <v>1047</v>
      </c>
      <c r="CT328" s="293">
        <v>1176</v>
      </c>
      <c r="CU328" s="293">
        <v>1422</v>
      </c>
      <c r="CV328" s="293">
        <v>1748</v>
      </c>
      <c r="CW328" s="293">
        <v>2009</v>
      </c>
      <c r="CX328" s="293">
        <v>2272</v>
      </c>
      <c r="CY328" s="187" t="s">
        <v>463</v>
      </c>
      <c r="CZ328" s="295">
        <v>78738</v>
      </c>
      <c r="DA328" s="294">
        <v>1890</v>
      </c>
      <c r="DB328" s="294">
        <v>2030</v>
      </c>
      <c r="DC328" s="294">
        <v>2390</v>
      </c>
      <c r="DD328" s="294">
        <v>3070</v>
      </c>
      <c r="DE328" s="294">
        <v>3530</v>
      </c>
      <c r="DF328" s="294">
        <v>4059</v>
      </c>
      <c r="DG328" s="187">
        <v>4589</v>
      </c>
      <c r="DH328" s="294">
        <v>2457</v>
      </c>
      <c r="DI328" s="294">
        <v>2639</v>
      </c>
      <c r="DJ328" s="294">
        <v>3107</v>
      </c>
      <c r="DK328" s="294">
        <v>3991</v>
      </c>
      <c r="DL328" s="294">
        <v>4589</v>
      </c>
      <c r="DM328" s="294">
        <v>5276</v>
      </c>
      <c r="DN328" s="187">
        <v>5965</v>
      </c>
    </row>
    <row r="329" spans="30:118" x14ac:dyDescent="0.2">
      <c r="AD329" s="129" t="s">
        <v>243</v>
      </c>
      <c r="CJ329" s="10" t="s">
        <v>201</v>
      </c>
      <c r="CK329" s="293">
        <v>788</v>
      </c>
      <c r="CL329" s="293">
        <v>815</v>
      </c>
      <c r="CM329" s="293">
        <v>1012</v>
      </c>
      <c r="CN329" s="293">
        <v>1378</v>
      </c>
      <c r="CO329" s="293">
        <v>1504</v>
      </c>
      <c r="CP329" s="293">
        <v>1729</v>
      </c>
      <c r="CQ329" s="293">
        <v>1955</v>
      </c>
      <c r="CR329" s="293">
        <v>1024</v>
      </c>
      <c r="CS329" s="293">
        <v>1059</v>
      </c>
      <c r="CT329" s="293">
        <v>1315</v>
      </c>
      <c r="CU329" s="293">
        <v>1791</v>
      </c>
      <c r="CV329" s="293">
        <v>1955</v>
      </c>
      <c r="CW329" s="293">
        <v>2247</v>
      </c>
      <c r="CX329" s="293">
        <v>2541</v>
      </c>
      <c r="CY329" s="187" t="s">
        <v>463</v>
      </c>
      <c r="CZ329" s="295">
        <v>78739</v>
      </c>
      <c r="DA329" s="294">
        <v>2280</v>
      </c>
      <c r="DB329" s="294">
        <v>2460</v>
      </c>
      <c r="DC329" s="294">
        <v>2890</v>
      </c>
      <c r="DD329" s="294">
        <v>3710</v>
      </c>
      <c r="DE329" s="294">
        <v>4270</v>
      </c>
      <c r="DF329" s="294">
        <v>4910</v>
      </c>
      <c r="DG329" s="187">
        <v>5551</v>
      </c>
      <c r="DH329" s="294">
        <v>2964</v>
      </c>
      <c r="DI329" s="294">
        <v>3198</v>
      </c>
      <c r="DJ329" s="294">
        <v>3757</v>
      </c>
      <c r="DK329" s="294">
        <v>4823</v>
      </c>
      <c r="DL329" s="294">
        <v>5551</v>
      </c>
      <c r="DM329" s="294">
        <v>6383</v>
      </c>
      <c r="DN329" s="187">
        <v>7216</v>
      </c>
    </row>
    <row r="330" spans="30:118" x14ac:dyDescent="0.2">
      <c r="AD330" s="126" t="s">
        <v>244</v>
      </c>
      <c r="CJ330" s="10" t="s">
        <v>202</v>
      </c>
      <c r="CK330" s="293">
        <v>705</v>
      </c>
      <c r="CL330" s="293">
        <v>754</v>
      </c>
      <c r="CM330" s="293">
        <v>906</v>
      </c>
      <c r="CN330" s="293">
        <v>1188</v>
      </c>
      <c r="CO330" s="293">
        <v>1346</v>
      </c>
      <c r="CP330" s="293">
        <v>1547</v>
      </c>
      <c r="CQ330" s="293">
        <v>1749</v>
      </c>
      <c r="CR330" s="293">
        <v>916</v>
      </c>
      <c r="CS330" s="293">
        <v>980</v>
      </c>
      <c r="CT330" s="293">
        <v>1177</v>
      </c>
      <c r="CU330" s="293">
        <v>1544</v>
      </c>
      <c r="CV330" s="293">
        <v>1749</v>
      </c>
      <c r="CW330" s="293">
        <v>2011</v>
      </c>
      <c r="CX330" s="293">
        <v>2273</v>
      </c>
      <c r="CY330" s="187" t="s">
        <v>463</v>
      </c>
      <c r="CZ330" s="295">
        <v>78741</v>
      </c>
      <c r="DA330" s="294">
        <v>1410</v>
      </c>
      <c r="DB330" s="294">
        <v>1520</v>
      </c>
      <c r="DC330" s="294">
        <v>1790</v>
      </c>
      <c r="DD330" s="294">
        <v>2300</v>
      </c>
      <c r="DE330" s="294">
        <v>2640</v>
      </c>
      <c r="DF330" s="294">
        <v>3036</v>
      </c>
      <c r="DG330" s="187">
        <v>3432</v>
      </c>
      <c r="DH330" s="294">
        <v>1833</v>
      </c>
      <c r="DI330" s="294">
        <v>1976</v>
      </c>
      <c r="DJ330" s="294">
        <v>2327</v>
      </c>
      <c r="DK330" s="294">
        <v>2990</v>
      </c>
      <c r="DL330" s="294">
        <v>3432</v>
      </c>
      <c r="DM330" s="294">
        <v>3946</v>
      </c>
      <c r="DN330" s="187">
        <v>4461</v>
      </c>
    </row>
    <row r="331" spans="30:118" x14ac:dyDescent="0.2">
      <c r="AD331" s="129" t="s">
        <v>245</v>
      </c>
      <c r="CJ331" s="10" t="s">
        <v>203</v>
      </c>
      <c r="CK331" s="293">
        <v>791</v>
      </c>
      <c r="CL331" s="293">
        <v>818</v>
      </c>
      <c r="CM331" s="293">
        <v>1016</v>
      </c>
      <c r="CN331" s="293">
        <v>1332</v>
      </c>
      <c r="CO331" s="293">
        <v>1510</v>
      </c>
      <c r="CP331" s="293">
        <v>1736</v>
      </c>
      <c r="CQ331" s="293">
        <v>1963</v>
      </c>
      <c r="CR331" s="293">
        <v>1028</v>
      </c>
      <c r="CS331" s="293">
        <v>1063</v>
      </c>
      <c r="CT331" s="293">
        <v>1320</v>
      </c>
      <c r="CU331" s="293">
        <v>1731</v>
      </c>
      <c r="CV331" s="293">
        <v>1963</v>
      </c>
      <c r="CW331" s="293">
        <v>2256</v>
      </c>
      <c r="CX331" s="293">
        <v>2551</v>
      </c>
      <c r="CY331" s="187" t="s">
        <v>463</v>
      </c>
      <c r="CZ331" s="295">
        <v>78742</v>
      </c>
      <c r="DA331" s="294">
        <v>1270</v>
      </c>
      <c r="DB331" s="294">
        <v>1370</v>
      </c>
      <c r="DC331" s="294">
        <v>1610</v>
      </c>
      <c r="DD331" s="294">
        <v>2070</v>
      </c>
      <c r="DE331" s="294">
        <v>2380</v>
      </c>
      <c r="DF331" s="294">
        <v>2737</v>
      </c>
      <c r="DG331" s="187">
        <v>3094</v>
      </c>
      <c r="DH331" s="294">
        <v>1651</v>
      </c>
      <c r="DI331" s="294">
        <v>1781</v>
      </c>
      <c r="DJ331" s="294">
        <v>2093</v>
      </c>
      <c r="DK331" s="294">
        <v>2691</v>
      </c>
      <c r="DL331" s="294">
        <v>3094</v>
      </c>
      <c r="DM331" s="294">
        <v>3558</v>
      </c>
      <c r="DN331" s="187">
        <v>4022</v>
      </c>
    </row>
    <row r="332" spans="30:118" x14ac:dyDescent="0.2">
      <c r="AD332" s="126" t="s">
        <v>246</v>
      </c>
      <c r="CJ332" s="10" t="s">
        <v>204</v>
      </c>
      <c r="CK332" s="293">
        <v>958</v>
      </c>
      <c r="CL332" s="293">
        <v>1015</v>
      </c>
      <c r="CM332" s="293">
        <v>1140</v>
      </c>
      <c r="CN332" s="293">
        <v>1606</v>
      </c>
      <c r="CO332" s="293">
        <v>1710</v>
      </c>
      <c r="CP332" s="293">
        <v>1966</v>
      </c>
      <c r="CQ332" s="293">
        <v>2223</v>
      </c>
      <c r="CR332" s="293">
        <v>1245</v>
      </c>
      <c r="CS332" s="293">
        <v>1319</v>
      </c>
      <c r="CT332" s="293">
        <v>1482</v>
      </c>
      <c r="CU332" s="293">
        <v>2087</v>
      </c>
      <c r="CV332" s="293">
        <v>2223</v>
      </c>
      <c r="CW332" s="293">
        <v>2555</v>
      </c>
      <c r="CX332" s="293">
        <v>2889</v>
      </c>
      <c r="CY332" s="187" t="s">
        <v>463</v>
      </c>
      <c r="CZ332" s="295">
        <v>78744</v>
      </c>
      <c r="DA332" s="294">
        <v>1380</v>
      </c>
      <c r="DB332" s="294">
        <v>1490</v>
      </c>
      <c r="DC332" s="294">
        <v>1750</v>
      </c>
      <c r="DD332" s="294">
        <v>2250</v>
      </c>
      <c r="DE332" s="294">
        <v>2580</v>
      </c>
      <c r="DF332" s="294">
        <v>2967</v>
      </c>
      <c r="DG332" s="187">
        <v>3354</v>
      </c>
      <c r="DH332" s="294">
        <v>1794</v>
      </c>
      <c r="DI332" s="294">
        <v>1937</v>
      </c>
      <c r="DJ332" s="294">
        <v>2275</v>
      </c>
      <c r="DK332" s="294">
        <v>2925</v>
      </c>
      <c r="DL332" s="294">
        <v>3354</v>
      </c>
      <c r="DM332" s="294">
        <v>3857</v>
      </c>
      <c r="DN332" s="187">
        <v>4360</v>
      </c>
    </row>
    <row r="333" spans="30:118" x14ac:dyDescent="0.2">
      <c r="AD333" s="129" t="s">
        <v>247</v>
      </c>
      <c r="CJ333" s="10" t="s">
        <v>205</v>
      </c>
      <c r="CK333" s="293">
        <v>1426</v>
      </c>
      <c r="CL333" s="293">
        <v>1500</v>
      </c>
      <c r="CM333" s="293">
        <v>1758</v>
      </c>
      <c r="CN333" s="293">
        <v>2212</v>
      </c>
      <c r="CO333" s="293">
        <v>2847</v>
      </c>
      <c r="CP333" s="293">
        <v>3274</v>
      </c>
      <c r="CQ333" s="293">
        <v>3701</v>
      </c>
      <c r="CR333" s="293">
        <v>1853</v>
      </c>
      <c r="CS333" s="293">
        <v>1950</v>
      </c>
      <c r="CT333" s="293">
        <v>2285</v>
      </c>
      <c r="CU333" s="293">
        <v>2875</v>
      </c>
      <c r="CV333" s="293">
        <v>3701</v>
      </c>
      <c r="CW333" s="293">
        <v>4256</v>
      </c>
      <c r="CX333" s="293">
        <v>4811</v>
      </c>
      <c r="CY333" s="187" t="s">
        <v>463</v>
      </c>
      <c r="CZ333" s="295">
        <v>78745</v>
      </c>
      <c r="DA333" s="294">
        <v>1570</v>
      </c>
      <c r="DB333" s="294">
        <v>1690</v>
      </c>
      <c r="DC333" s="294">
        <v>1990</v>
      </c>
      <c r="DD333" s="294">
        <v>2550</v>
      </c>
      <c r="DE333" s="294">
        <v>2940</v>
      </c>
      <c r="DF333" s="294">
        <v>3381</v>
      </c>
      <c r="DG333" s="187">
        <v>3822</v>
      </c>
      <c r="DH333" s="294">
        <v>2041</v>
      </c>
      <c r="DI333" s="294">
        <v>2197</v>
      </c>
      <c r="DJ333" s="294">
        <v>2587</v>
      </c>
      <c r="DK333" s="294">
        <v>3315</v>
      </c>
      <c r="DL333" s="294">
        <v>3822</v>
      </c>
      <c r="DM333" s="294">
        <v>4395</v>
      </c>
      <c r="DN333" s="187">
        <v>4968</v>
      </c>
    </row>
    <row r="334" spans="30:118" x14ac:dyDescent="0.2">
      <c r="AD334" s="126" t="s">
        <v>248</v>
      </c>
      <c r="CJ334" s="10" t="s">
        <v>206</v>
      </c>
      <c r="CK334" s="293">
        <v>783</v>
      </c>
      <c r="CL334" s="293">
        <v>788</v>
      </c>
      <c r="CM334" s="293">
        <v>1035</v>
      </c>
      <c r="CN334" s="293">
        <v>1251</v>
      </c>
      <c r="CO334" s="293">
        <v>1378</v>
      </c>
      <c r="CP334" s="293">
        <v>1584</v>
      </c>
      <c r="CQ334" s="293">
        <v>1791</v>
      </c>
      <c r="CR334" s="293">
        <v>1017</v>
      </c>
      <c r="CS334" s="293">
        <v>1024</v>
      </c>
      <c r="CT334" s="293">
        <v>1345</v>
      </c>
      <c r="CU334" s="293">
        <v>1626</v>
      </c>
      <c r="CV334" s="293">
        <v>1791</v>
      </c>
      <c r="CW334" s="293">
        <v>2059</v>
      </c>
      <c r="CX334" s="293">
        <v>2328</v>
      </c>
      <c r="CY334" s="187" t="s">
        <v>463</v>
      </c>
      <c r="CZ334" s="295">
        <v>78746</v>
      </c>
      <c r="DA334" s="294">
        <v>1960</v>
      </c>
      <c r="DB334" s="294">
        <v>2110</v>
      </c>
      <c r="DC334" s="294">
        <v>2480</v>
      </c>
      <c r="DD334" s="294">
        <v>3180</v>
      </c>
      <c r="DE334" s="294">
        <v>3660</v>
      </c>
      <c r="DF334" s="294">
        <v>4209</v>
      </c>
      <c r="DG334" s="187">
        <v>4758</v>
      </c>
      <c r="DH334" s="294">
        <v>2548</v>
      </c>
      <c r="DI334" s="294">
        <v>2743</v>
      </c>
      <c r="DJ334" s="294">
        <v>3224</v>
      </c>
      <c r="DK334" s="294">
        <v>4134</v>
      </c>
      <c r="DL334" s="294">
        <v>4758</v>
      </c>
      <c r="DM334" s="294">
        <v>5471</v>
      </c>
      <c r="DN334" s="187">
        <v>6185</v>
      </c>
    </row>
    <row r="335" spans="30:118" x14ac:dyDescent="0.2">
      <c r="AD335" s="129" t="s">
        <v>249</v>
      </c>
      <c r="CJ335" s="10" t="s">
        <v>207</v>
      </c>
      <c r="CK335" s="293">
        <v>764</v>
      </c>
      <c r="CL335" s="293">
        <v>769</v>
      </c>
      <c r="CM335" s="293">
        <v>1011</v>
      </c>
      <c r="CN335" s="293">
        <v>1286</v>
      </c>
      <c r="CO335" s="293">
        <v>1421</v>
      </c>
      <c r="CP335" s="293">
        <v>1634</v>
      </c>
      <c r="CQ335" s="293">
        <v>1847</v>
      </c>
      <c r="CR335" s="293">
        <v>993</v>
      </c>
      <c r="CS335" s="293">
        <v>999</v>
      </c>
      <c r="CT335" s="293">
        <v>1314</v>
      </c>
      <c r="CU335" s="293">
        <v>1671</v>
      </c>
      <c r="CV335" s="293">
        <v>1847</v>
      </c>
      <c r="CW335" s="293">
        <v>2124</v>
      </c>
      <c r="CX335" s="293">
        <v>2401</v>
      </c>
      <c r="CY335" s="187" t="s">
        <v>463</v>
      </c>
      <c r="CZ335" s="295">
        <v>78747</v>
      </c>
      <c r="DA335" s="294">
        <v>1780</v>
      </c>
      <c r="DB335" s="294">
        <v>1920</v>
      </c>
      <c r="DC335" s="294">
        <v>2260</v>
      </c>
      <c r="DD335" s="294">
        <v>2900</v>
      </c>
      <c r="DE335" s="294">
        <v>3340</v>
      </c>
      <c r="DF335" s="294">
        <v>3841</v>
      </c>
      <c r="DG335" s="187">
        <v>4342</v>
      </c>
      <c r="DH335" s="294">
        <v>2314</v>
      </c>
      <c r="DI335" s="294">
        <v>2496</v>
      </c>
      <c r="DJ335" s="294">
        <v>2938</v>
      </c>
      <c r="DK335" s="294">
        <v>3770</v>
      </c>
      <c r="DL335" s="294">
        <v>4342</v>
      </c>
      <c r="DM335" s="294">
        <v>4993</v>
      </c>
      <c r="DN335" s="187">
        <v>5644</v>
      </c>
    </row>
    <row r="336" spans="30:118" x14ac:dyDescent="0.2">
      <c r="AD336" s="126" t="s">
        <v>250</v>
      </c>
      <c r="CJ336" s="10" t="s">
        <v>208</v>
      </c>
      <c r="CK336" s="293">
        <v>705</v>
      </c>
      <c r="CL336" s="293">
        <v>722</v>
      </c>
      <c r="CM336" s="293">
        <v>905</v>
      </c>
      <c r="CN336" s="293">
        <v>1253</v>
      </c>
      <c r="CO336" s="293">
        <v>1536</v>
      </c>
      <c r="CP336" s="293">
        <v>1766</v>
      </c>
      <c r="CQ336" s="293">
        <v>1996</v>
      </c>
      <c r="CR336" s="293">
        <v>916</v>
      </c>
      <c r="CS336" s="293">
        <v>938</v>
      </c>
      <c r="CT336" s="293">
        <v>1176</v>
      </c>
      <c r="CU336" s="293">
        <v>1628</v>
      </c>
      <c r="CV336" s="293">
        <v>1996</v>
      </c>
      <c r="CW336" s="293">
        <v>2295</v>
      </c>
      <c r="CX336" s="293">
        <v>2594</v>
      </c>
      <c r="CY336" s="187" t="s">
        <v>463</v>
      </c>
      <c r="CZ336" s="295">
        <v>78748</v>
      </c>
      <c r="DA336" s="294">
        <v>1640</v>
      </c>
      <c r="DB336" s="294">
        <v>1770</v>
      </c>
      <c r="DC336" s="294">
        <v>2080</v>
      </c>
      <c r="DD336" s="294">
        <v>2670</v>
      </c>
      <c r="DE336" s="294">
        <v>3070</v>
      </c>
      <c r="DF336" s="294">
        <v>3530</v>
      </c>
      <c r="DG336" s="187">
        <v>3991</v>
      </c>
      <c r="DH336" s="294">
        <v>2132</v>
      </c>
      <c r="DI336" s="294">
        <v>2301</v>
      </c>
      <c r="DJ336" s="294">
        <v>2704</v>
      </c>
      <c r="DK336" s="294">
        <v>3471</v>
      </c>
      <c r="DL336" s="294">
        <v>3991</v>
      </c>
      <c r="DM336" s="294">
        <v>4589</v>
      </c>
      <c r="DN336" s="187">
        <v>5188</v>
      </c>
    </row>
    <row r="337" spans="30:118" x14ac:dyDescent="0.2">
      <c r="AD337" s="129" t="s">
        <v>251</v>
      </c>
      <c r="CJ337" s="10" t="s">
        <v>209</v>
      </c>
      <c r="CK337" s="293">
        <v>791</v>
      </c>
      <c r="CL337" s="293">
        <v>818</v>
      </c>
      <c r="CM337" s="293">
        <v>1016</v>
      </c>
      <c r="CN337" s="293">
        <v>1332</v>
      </c>
      <c r="CO337" s="293">
        <v>1510</v>
      </c>
      <c r="CP337" s="293">
        <v>1736</v>
      </c>
      <c r="CQ337" s="293">
        <v>1963</v>
      </c>
      <c r="CR337" s="293">
        <v>1028</v>
      </c>
      <c r="CS337" s="293">
        <v>1063</v>
      </c>
      <c r="CT337" s="293">
        <v>1320</v>
      </c>
      <c r="CU337" s="293">
        <v>1731</v>
      </c>
      <c r="CV337" s="293">
        <v>1963</v>
      </c>
      <c r="CW337" s="293">
        <v>2256</v>
      </c>
      <c r="CX337" s="293">
        <v>2551</v>
      </c>
      <c r="CY337" s="187" t="s">
        <v>463</v>
      </c>
      <c r="CZ337" s="295">
        <v>78749</v>
      </c>
      <c r="DA337" s="294">
        <v>1710</v>
      </c>
      <c r="DB337" s="294">
        <v>1840</v>
      </c>
      <c r="DC337" s="294">
        <v>2160</v>
      </c>
      <c r="DD337" s="294">
        <v>2770</v>
      </c>
      <c r="DE337" s="294">
        <v>3190</v>
      </c>
      <c r="DF337" s="294">
        <v>3668</v>
      </c>
      <c r="DG337" s="187">
        <v>4147</v>
      </c>
      <c r="DH337" s="294">
        <v>2223</v>
      </c>
      <c r="DI337" s="294">
        <v>2392</v>
      </c>
      <c r="DJ337" s="294">
        <v>2808</v>
      </c>
      <c r="DK337" s="294">
        <v>3601</v>
      </c>
      <c r="DL337" s="294">
        <v>4147</v>
      </c>
      <c r="DM337" s="294">
        <v>4768</v>
      </c>
      <c r="DN337" s="187">
        <v>5391</v>
      </c>
    </row>
    <row r="338" spans="30:118" x14ac:dyDescent="0.2">
      <c r="AD338" s="126" t="s">
        <v>252</v>
      </c>
      <c r="CJ338" s="10" t="s">
        <v>210</v>
      </c>
      <c r="CK338" s="293">
        <v>706</v>
      </c>
      <c r="CL338" s="293">
        <v>808</v>
      </c>
      <c r="CM338" s="293">
        <v>907</v>
      </c>
      <c r="CN338" s="293">
        <v>1203</v>
      </c>
      <c r="CO338" s="293">
        <v>1208</v>
      </c>
      <c r="CP338" s="293">
        <v>1389</v>
      </c>
      <c r="CQ338" s="293">
        <v>1570</v>
      </c>
      <c r="CR338" s="293">
        <v>917</v>
      </c>
      <c r="CS338" s="293">
        <v>1050</v>
      </c>
      <c r="CT338" s="293">
        <v>1179</v>
      </c>
      <c r="CU338" s="293">
        <v>1563</v>
      </c>
      <c r="CV338" s="293">
        <v>1570</v>
      </c>
      <c r="CW338" s="293">
        <v>1805</v>
      </c>
      <c r="CX338" s="293">
        <v>2041</v>
      </c>
      <c r="CY338" s="187" t="s">
        <v>463</v>
      </c>
      <c r="CZ338" s="295">
        <v>78750</v>
      </c>
      <c r="DA338" s="294">
        <v>1730</v>
      </c>
      <c r="DB338" s="294">
        <v>1860</v>
      </c>
      <c r="DC338" s="294">
        <v>2190</v>
      </c>
      <c r="DD338" s="294">
        <v>2810</v>
      </c>
      <c r="DE338" s="294">
        <v>3230</v>
      </c>
      <c r="DF338" s="294">
        <v>3714</v>
      </c>
      <c r="DG338" s="187">
        <v>4199</v>
      </c>
      <c r="DH338" s="294">
        <v>2249</v>
      </c>
      <c r="DI338" s="294">
        <v>2418</v>
      </c>
      <c r="DJ338" s="294">
        <v>2847</v>
      </c>
      <c r="DK338" s="294">
        <v>3653</v>
      </c>
      <c r="DL338" s="294">
        <v>4199</v>
      </c>
      <c r="DM338" s="294">
        <v>4828</v>
      </c>
      <c r="DN338" s="187">
        <v>5458</v>
      </c>
    </row>
    <row r="339" spans="30:118" x14ac:dyDescent="0.2">
      <c r="AD339" s="129" t="s">
        <v>253</v>
      </c>
      <c r="CJ339" s="10" t="s">
        <v>211</v>
      </c>
      <c r="CK339" s="293">
        <v>1030</v>
      </c>
      <c r="CL339" s="293">
        <v>1104</v>
      </c>
      <c r="CM339" s="293">
        <v>1355</v>
      </c>
      <c r="CN339" s="293">
        <v>1763</v>
      </c>
      <c r="CO339" s="293">
        <v>2066</v>
      </c>
      <c r="CP339" s="293">
        <v>2375</v>
      </c>
      <c r="CQ339" s="293">
        <v>2685</v>
      </c>
      <c r="CR339" s="293">
        <v>1339</v>
      </c>
      <c r="CS339" s="293">
        <v>1435</v>
      </c>
      <c r="CT339" s="293">
        <v>1761</v>
      </c>
      <c r="CU339" s="293">
        <v>2291</v>
      </c>
      <c r="CV339" s="293">
        <v>2685</v>
      </c>
      <c r="CW339" s="293">
        <v>3087</v>
      </c>
      <c r="CX339" s="293">
        <v>3490</v>
      </c>
      <c r="CY339" s="187" t="s">
        <v>463</v>
      </c>
      <c r="CZ339" s="295">
        <v>78751</v>
      </c>
      <c r="DA339" s="294">
        <v>1850</v>
      </c>
      <c r="DB339" s="294">
        <v>1990</v>
      </c>
      <c r="DC339" s="294">
        <v>2340</v>
      </c>
      <c r="DD339" s="294">
        <v>3000</v>
      </c>
      <c r="DE339" s="294">
        <v>3450</v>
      </c>
      <c r="DF339" s="294">
        <v>3967</v>
      </c>
      <c r="DG339" s="187">
        <v>4485</v>
      </c>
      <c r="DH339" s="294">
        <v>2405</v>
      </c>
      <c r="DI339" s="294">
        <v>2587</v>
      </c>
      <c r="DJ339" s="294">
        <v>3042</v>
      </c>
      <c r="DK339" s="294">
        <v>3900</v>
      </c>
      <c r="DL339" s="294">
        <v>4485</v>
      </c>
      <c r="DM339" s="294">
        <v>5157</v>
      </c>
      <c r="DN339" s="187">
        <v>5830</v>
      </c>
    </row>
    <row r="340" spans="30:118" x14ac:dyDescent="0.2">
      <c r="AD340" s="126" t="s">
        <v>254</v>
      </c>
      <c r="CJ340" s="10" t="s">
        <v>212</v>
      </c>
      <c r="CK340" s="293">
        <v>771</v>
      </c>
      <c r="CL340" s="293">
        <v>776</v>
      </c>
      <c r="CM340" s="293">
        <v>1020</v>
      </c>
      <c r="CN340" s="293">
        <v>1233</v>
      </c>
      <c r="CO340" s="293">
        <v>1516</v>
      </c>
      <c r="CP340" s="293">
        <v>1743</v>
      </c>
      <c r="CQ340" s="293">
        <v>1970</v>
      </c>
      <c r="CR340" s="293">
        <v>1002</v>
      </c>
      <c r="CS340" s="293">
        <v>1008</v>
      </c>
      <c r="CT340" s="293">
        <v>1326</v>
      </c>
      <c r="CU340" s="293">
        <v>1602</v>
      </c>
      <c r="CV340" s="293">
        <v>1970</v>
      </c>
      <c r="CW340" s="293">
        <v>2265</v>
      </c>
      <c r="CX340" s="293">
        <v>2561</v>
      </c>
      <c r="CY340" s="187" t="s">
        <v>463</v>
      </c>
      <c r="CZ340" s="295">
        <v>78752</v>
      </c>
      <c r="DA340" s="294">
        <v>1320</v>
      </c>
      <c r="DB340" s="294">
        <v>1420</v>
      </c>
      <c r="DC340" s="294">
        <v>1670</v>
      </c>
      <c r="DD340" s="294">
        <v>2140</v>
      </c>
      <c r="DE340" s="294">
        <v>2460</v>
      </c>
      <c r="DF340" s="294">
        <v>2829</v>
      </c>
      <c r="DG340" s="187">
        <v>3198</v>
      </c>
      <c r="DH340" s="294">
        <v>1716</v>
      </c>
      <c r="DI340" s="294">
        <v>1846</v>
      </c>
      <c r="DJ340" s="294">
        <v>2171</v>
      </c>
      <c r="DK340" s="294">
        <v>2782</v>
      </c>
      <c r="DL340" s="294">
        <v>3198</v>
      </c>
      <c r="DM340" s="294">
        <v>3677</v>
      </c>
      <c r="DN340" s="187">
        <v>4157</v>
      </c>
    </row>
    <row r="341" spans="30:118" x14ac:dyDescent="0.2">
      <c r="AD341" s="129" t="s">
        <v>255</v>
      </c>
      <c r="CJ341" s="10" t="s">
        <v>213</v>
      </c>
      <c r="CK341" s="293">
        <v>791</v>
      </c>
      <c r="CL341" s="293">
        <v>818</v>
      </c>
      <c r="CM341" s="293">
        <v>1016</v>
      </c>
      <c r="CN341" s="293">
        <v>1332</v>
      </c>
      <c r="CO341" s="293">
        <v>1510</v>
      </c>
      <c r="CP341" s="293">
        <v>1736</v>
      </c>
      <c r="CQ341" s="293">
        <v>1963</v>
      </c>
      <c r="CR341" s="293">
        <v>1028</v>
      </c>
      <c r="CS341" s="293">
        <v>1063</v>
      </c>
      <c r="CT341" s="293">
        <v>1320</v>
      </c>
      <c r="CU341" s="293">
        <v>1731</v>
      </c>
      <c r="CV341" s="293">
        <v>1963</v>
      </c>
      <c r="CW341" s="293">
        <v>2256</v>
      </c>
      <c r="CX341" s="293">
        <v>2551</v>
      </c>
      <c r="CY341" s="187" t="s">
        <v>463</v>
      </c>
      <c r="CZ341" s="295">
        <v>78753</v>
      </c>
      <c r="DA341" s="294">
        <v>1360</v>
      </c>
      <c r="DB341" s="294">
        <v>1460</v>
      </c>
      <c r="DC341" s="294">
        <v>1720</v>
      </c>
      <c r="DD341" s="294">
        <v>2210</v>
      </c>
      <c r="DE341" s="294">
        <v>2540</v>
      </c>
      <c r="DF341" s="294">
        <v>2921</v>
      </c>
      <c r="DG341" s="187">
        <v>3302</v>
      </c>
      <c r="DH341" s="294">
        <v>1768</v>
      </c>
      <c r="DI341" s="294">
        <v>1898</v>
      </c>
      <c r="DJ341" s="294">
        <v>2236</v>
      </c>
      <c r="DK341" s="294">
        <v>2873</v>
      </c>
      <c r="DL341" s="294">
        <v>3302</v>
      </c>
      <c r="DM341" s="294">
        <v>3797</v>
      </c>
      <c r="DN341" s="187">
        <v>4292</v>
      </c>
    </row>
    <row r="342" spans="30:118" x14ac:dyDescent="0.2">
      <c r="AD342" s="126" t="s">
        <v>256</v>
      </c>
      <c r="CJ342" s="10" t="s">
        <v>214</v>
      </c>
      <c r="CK342" s="293">
        <v>748</v>
      </c>
      <c r="CL342" s="293">
        <v>856</v>
      </c>
      <c r="CM342" s="293">
        <v>961</v>
      </c>
      <c r="CN342" s="293">
        <v>1354</v>
      </c>
      <c r="CO342" s="293">
        <v>1631</v>
      </c>
      <c r="CP342" s="293">
        <v>1875</v>
      </c>
      <c r="CQ342" s="293">
        <v>2120</v>
      </c>
      <c r="CR342" s="293">
        <v>972</v>
      </c>
      <c r="CS342" s="293">
        <v>1112</v>
      </c>
      <c r="CT342" s="293">
        <v>1249</v>
      </c>
      <c r="CU342" s="293">
        <v>1760</v>
      </c>
      <c r="CV342" s="293">
        <v>2120</v>
      </c>
      <c r="CW342" s="293">
        <v>2437</v>
      </c>
      <c r="CX342" s="293">
        <v>2756</v>
      </c>
      <c r="CY342" s="187" t="s">
        <v>463</v>
      </c>
      <c r="CZ342" s="295">
        <v>78754</v>
      </c>
      <c r="DA342" s="294">
        <v>1480</v>
      </c>
      <c r="DB342" s="294">
        <v>1590</v>
      </c>
      <c r="DC342" s="294">
        <v>1870</v>
      </c>
      <c r="DD342" s="294">
        <v>2400</v>
      </c>
      <c r="DE342" s="294">
        <v>2760</v>
      </c>
      <c r="DF342" s="294">
        <v>3174</v>
      </c>
      <c r="DG342" s="187">
        <v>3588</v>
      </c>
      <c r="DH342" s="294">
        <v>1924</v>
      </c>
      <c r="DI342" s="294">
        <v>2067</v>
      </c>
      <c r="DJ342" s="294">
        <v>2431</v>
      </c>
      <c r="DK342" s="294">
        <v>3120</v>
      </c>
      <c r="DL342" s="294">
        <v>3588</v>
      </c>
      <c r="DM342" s="294">
        <v>4126</v>
      </c>
      <c r="DN342" s="187">
        <v>4664</v>
      </c>
    </row>
    <row r="343" spans="30:118" x14ac:dyDescent="0.2">
      <c r="AD343" s="129" t="s">
        <v>257</v>
      </c>
      <c r="CJ343" s="10" t="s">
        <v>215</v>
      </c>
      <c r="CK343" s="293">
        <v>791</v>
      </c>
      <c r="CL343" s="293">
        <v>818</v>
      </c>
      <c r="CM343" s="293">
        <v>1016</v>
      </c>
      <c r="CN343" s="293">
        <v>1332</v>
      </c>
      <c r="CO343" s="293">
        <v>1510</v>
      </c>
      <c r="CP343" s="293">
        <v>1736</v>
      </c>
      <c r="CQ343" s="293">
        <v>1963</v>
      </c>
      <c r="CR343" s="293">
        <v>1028</v>
      </c>
      <c r="CS343" s="293">
        <v>1063</v>
      </c>
      <c r="CT343" s="293">
        <v>1320</v>
      </c>
      <c r="CU343" s="293">
        <v>1731</v>
      </c>
      <c r="CV343" s="293">
        <v>1963</v>
      </c>
      <c r="CW343" s="293">
        <v>2256</v>
      </c>
      <c r="CX343" s="293">
        <v>2551</v>
      </c>
      <c r="CY343" s="187" t="s">
        <v>463</v>
      </c>
      <c r="CZ343" s="295">
        <v>78755</v>
      </c>
      <c r="DA343" s="294">
        <v>1540</v>
      </c>
      <c r="DB343" s="294">
        <v>1660</v>
      </c>
      <c r="DC343" s="294">
        <v>1950</v>
      </c>
      <c r="DD343" s="294">
        <v>2500</v>
      </c>
      <c r="DE343" s="294">
        <v>2880</v>
      </c>
      <c r="DF343" s="294">
        <v>3312</v>
      </c>
      <c r="DG343" s="187">
        <v>3744</v>
      </c>
      <c r="DH343" s="294">
        <v>2002</v>
      </c>
      <c r="DI343" s="294">
        <v>2158</v>
      </c>
      <c r="DJ343" s="294">
        <v>2535</v>
      </c>
      <c r="DK343" s="294">
        <v>3250</v>
      </c>
      <c r="DL343" s="294">
        <v>3744</v>
      </c>
      <c r="DM343" s="294">
        <v>4305</v>
      </c>
      <c r="DN343" s="187">
        <v>4867</v>
      </c>
    </row>
    <row r="344" spans="30:118" x14ac:dyDescent="0.2">
      <c r="AD344" s="126" t="s">
        <v>258</v>
      </c>
      <c r="CJ344" s="10" t="s">
        <v>216</v>
      </c>
      <c r="CK344" s="293">
        <v>705</v>
      </c>
      <c r="CL344" s="293">
        <v>806</v>
      </c>
      <c r="CM344" s="293">
        <v>905</v>
      </c>
      <c r="CN344" s="293">
        <v>1275</v>
      </c>
      <c r="CO344" s="293">
        <v>1373</v>
      </c>
      <c r="CP344" s="293">
        <v>1578</v>
      </c>
      <c r="CQ344" s="293">
        <v>1784</v>
      </c>
      <c r="CR344" s="293">
        <v>916</v>
      </c>
      <c r="CS344" s="293">
        <v>1047</v>
      </c>
      <c r="CT344" s="293">
        <v>1176</v>
      </c>
      <c r="CU344" s="293">
        <v>1657</v>
      </c>
      <c r="CV344" s="293">
        <v>1784</v>
      </c>
      <c r="CW344" s="293">
        <v>2051</v>
      </c>
      <c r="CX344" s="293">
        <v>2319</v>
      </c>
      <c r="CY344" s="187" t="s">
        <v>463</v>
      </c>
      <c r="CZ344" s="295">
        <v>78756</v>
      </c>
      <c r="DA344" s="294">
        <v>1480</v>
      </c>
      <c r="DB344" s="294">
        <v>1590</v>
      </c>
      <c r="DC344" s="294">
        <v>1870</v>
      </c>
      <c r="DD344" s="294">
        <v>2400</v>
      </c>
      <c r="DE344" s="294">
        <v>2760</v>
      </c>
      <c r="DF344" s="294">
        <v>3174</v>
      </c>
      <c r="DG344" s="187">
        <v>3588</v>
      </c>
      <c r="DH344" s="294">
        <v>1924</v>
      </c>
      <c r="DI344" s="294">
        <v>2067</v>
      </c>
      <c r="DJ344" s="294">
        <v>2431</v>
      </c>
      <c r="DK344" s="294">
        <v>3120</v>
      </c>
      <c r="DL344" s="294">
        <v>3588</v>
      </c>
      <c r="DM344" s="294">
        <v>4126</v>
      </c>
      <c r="DN344" s="187">
        <v>4664</v>
      </c>
    </row>
    <row r="345" spans="30:118" x14ac:dyDescent="0.2">
      <c r="AD345" s="129" t="s">
        <v>259</v>
      </c>
      <c r="CJ345" s="10" t="s">
        <v>217</v>
      </c>
      <c r="CK345" s="293">
        <v>705</v>
      </c>
      <c r="CL345" s="293">
        <v>729</v>
      </c>
      <c r="CM345" s="293">
        <v>905</v>
      </c>
      <c r="CN345" s="293">
        <v>1233</v>
      </c>
      <c r="CO345" s="293">
        <v>1237</v>
      </c>
      <c r="CP345" s="293">
        <v>1422</v>
      </c>
      <c r="CQ345" s="293">
        <v>1608</v>
      </c>
      <c r="CR345" s="293">
        <v>916</v>
      </c>
      <c r="CS345" s="293">
        <v>947</v>
      </c>
      <c r="CT345" s="293">
        <v>1176</v>
      </c>
      <c r="CU345" s="293">
        <v>1602</v>
      </c>
      <c r="CV345" s="293">
        <v>1608</v>
      </c>
      <c r="CW345" s="293">
        <v>1848</v>
      </c>
      <c r="CX345" s="293">
        <v>2090</v>
      </c>
      <c r="CY345" s="187" t="s">
        <v>463</v>
      </c>
      <c r="CZ345" s="295">
        <v>78757</v>
      </c>
      <c r="DA345" s="294">
        <v>1440</v>
      </c>
      <c r="DB345" s="294">
        <v>1550</v>
      </c>
      <c r="DC345" s="294">
        <v>1820</v>
      </c>
      <c r="DD345" s="294">
        <v>2340</v>
      </c>
      <c r="DE345" s="294">
        <v>2690</v>
      </c>
      <c r="DF345" s="294">
        <v>3093</v>
      </c>
      <c r="DG345" s="187">
        <v>3497</v>
      </c>
      <c r="DH345" s="294">
        <v>1872</v>
      </c>
      <c r="DI345" s="294">
        <v>2015</v>
      </c>
      <c r="DJ345" s="294">
        <v>2366</v>
      </c>
      <c r="DK345" s="294">
        <v>3042</v>
      </c>
      <c r="DL345" s="294">
        <v>3497</v>
      </c>
      <c r="DM345" s="294">
        <v>4020</v>
      </c>
      <c r="DN345" s="187">
        <v>4546</v>
      </c>
    </row>
    <row r="346" spans="30:118" x14ac:dyDescent="0.2">
      <c r="AD346" s="130" t="s">
        <v>260</v>
      </c>
      <c r="CJ346" s="10" t="s">
        <v>218</v>
      </c>
      <c r="CK346" s="293">
        <v>966</v>
      </c>
      <c r="CL346" s="293">
        <v>1009</v>
      </c>
      <c r="CM346" s="293">
        <v>1235</v>
      </c>
      <c r="CN346" s="293">
        <v>1621</v>
      </c>
      <c r="CO346" s="293">
        <v>1912</v>
      </c>
      <c r="CP346" s="293">
        <v>2198</v>
      </c>
      <c r="CQ346" s="293">
        <v>2485</v>
      </c>
      <c r="CR346" s="293">
        <v>1255</v>
      </c>
      <c r="CS346" s="293">
        <v>1311</v>
      </c>
      <c r="CT346" s="293">
        <v>1605</v>
      </c>
      <c r="CU346" s="293">
        <v>2107</v>
      </c>
      <c r="CV346" s="293">
        <v>2485</v>
      </c>
      <c r="CW346" s="293">
        <v>2857</v>
      </c>
      <c r="CX346" s="293">
        <v>3230</v>
      </c>
      <c r="CY346" s="187" t="s">
        <v>463</v>
      </c>
      <c r="CZ346" s="295">
        <v>78758</v>
      </c>
      <c r="DA346" s="294">
        <v>1510</v>
      </c>
      <c r="DB346" s="294">
        <v>1620</v>
      </c>
      <c r="DC346" s="294">
        <v>1910</v>
      </c>
      <c r="DD346" s="294">
        <v>2450</v>
      </c>
      <c r="DE346" s="294">
        <v>2820</v>
      </c>
      <c r="DF346" s="294">
        <v>3243</v>
      </c>
      <c r="DG346" s="187">
        <v>3666</v>
      </c>
      <c r="DH346" s="294">
        <v>1963</v>
      </c>
      <c r="DI346" s="294">
        <v>2106</v>
      </c>
      <c r="DJ346" s="294">
        <v>2483</v>
      </c>
      <c r="DK346" s="294">
        <v>3185</v>
      </c>
      <c r="DL346" s="294">
        <v>3666</v>
      </c>
      <c r="DM346" s="294">
        <v>4215</v>
      </c>
      <c r="DN346" s="187">
        <v>4765</v>
      </c>
    </row>
    <row r="347" spans="30:118" x14ac:dyDescent="0.2">
      <c r="CJ347" s="10" t="s">
        <v>219</v>
      </c>
      <c r="CK347" s="293">
        <v>786</v>
      </c>
      <c r="CL347" s="293">
        <v>813</v>
      </c>
      <c r="CM347" s="293">
        <v>1010</v>
      </c>
      <c r="CN347" s="293">
        <v>1423</v>
      </c>
      <c r="CO347" s="293">
        <v>1501</v>
      </c>
      <c r="CP347" s="293">
        <v>1726</v>
      </c>
      <c r="CQ347" s="293">
        <v>1951</v>
      </c>
      <c r="CR347" s="293">
        <v>1021</v>
      </c>
      <c r="CS347" s="293">
        <v>1056</v>
      </c>
      <c r="CT347" s="293">
        <v>1313</v>
      </c>
      <c r="CU347" s="293">
        <v>1849</v>
      </c>
      <c r="CV347" s="293">
        <v>1951</v>
      </c>
      <c r="CW347" s="293">
        <v>2243</v>
      </c>
      <c r="CX347" s="293">
        <v>2536</v>
      </c>
      <c r="CY347" s="187" t="s">
        <v>463</v>
      </c>
      <c r="CZ347" s="295">
        <v>78759</v>
      </c>
      <c r="DA347" s="294">
        <v>1650</v>
      </c>
      <c r="DB347" s="294">
        <v>1780</v>
      </c>
      <c r="DC347" s="294">
        <v>2090</v>
      </c>
      <c r="DD347" s="294">
        <v>2680</v>
      </c>
      <c r="DE347" s="294">
        <v>3080</v>
      </c>
      <c r="DF347" s="294">
        <v>3542</v>
      </c>
      <c r="DG347" s="187">
        <v>4004</v>
      </c>
      <c r="DH347" s="294">
        <v>2145</v>
      </c>
      <c r="DI347" s="294">
        <v>2314</v>
      </c>
      <c r="DJ347" s="294">
        <v>2717</v>
      </c>
      <c r="DK347" s="294">
        <v>3484</v>
      </c>
      <c r="DL347" s="294">
        <v>4004</v>
      </c>
      <c r="DM347" s="294">
        <v>4604</v>
      </c>
      <c r="DN347" s="187">
        <v>5205</v>
      </c>
    </row>
    <row r="348" spans="30:118" x14ac:dyDescent="0.2">
      <c r="BT348" s="9"/>
      <c r="BU348" s="9"/>
      <c r="BV348" s="9"/>
      <c r="CJ348" s="10" t="s">
        <v>220</v>
      </c>
      <c r="CK348" s="293">
        <v>684</v>
      </c>
      <c r="CL348" s="293">
        <v>689</v>
      </c>
      <c r="CM348" s="293">
        <v>905</v>
      </c>
      <c r="CN348" s="293">
        <v>1275</v>
      </c>
      <c r="CO348" s="293">
        <v>1345</v>
      </c>
      <c r="CP348" s="293">
        <v>1546</v>
      </c>
      <c r="CQ348" s="293">
        <v>1748</v>
      </c>
      <c r="CR348" s="293">
        <v>889</v>
      </c>
      <c r="CS348" s="293">
        <v>895</v>
      </c>
      <c r="CT348" s="293">
        <v>1176</v>
      </c>
      <c r="CU348" s="293">
        <v>1657</v>
      </c>
      <c r="CV348" s="293">
        <v>1748</v>
      </c>
      <c r="CW348" s="293">
        <v>2009</v>
      </c>
      <c r="CX348" s="293">
        <v>2272</v>
      </c>
      <c r="CY348" s="187" t="s">
        <v>463</v>
      </c>
      <c r="CZ348" s="295">
        <v>78760</v>
      </c>
      <c r="DA348" s="294">
        <v>1540</v>
      </c>
      <c r="DB348" s="294">
        <v>1660</v>
      </c>
      <c r="DC348" s="294">
        <v>1950</v>
      </c>
      <c r="DD348" s="294">
        <v>2500</v>
      </c>
      <c r="DE348" s="294">
        <v>2880</v>
      </c>
      <c r="DF348" s="294">
        <v>3312</v>
      </c>
      <c r="DG348" s="187">
        <v>3744</v>
      </c>
      <c r="DH348" s="294">
        <v>2002</v>
      </c>
      <c r="DI348" s="294">
        <v>2158</v>
      </c>
      <c r="DJ348" s="294">
        <v>2535</v>
      </c>
      <c r="DK348" s="294">
        <v>3250</v>
      </c>
      <c r="DL348" s="294">
        <v>3744</v>
      </c>
      <c r="DM348" s="294">
        <v>4305</v>
      </c>
      <c r="DN348" s="187">
        <v>4867</v>
      </c>
    </row>
    <row r="349" spans="30:118" x14ac:dyDescent="0.2">
      <c r="CJ349" s="10" t="s">
        <v>221</v>
      </c>
      <c r="CK349" s="293">
        <v>705</v>
      </c>
      <c r="CL349" s="293">
        <v>729</v>
      </c>
      <c r="CM349" s="293">
        <v>905</v>
      </c>
      <c r="CN349" s="293">
        <v>1275</v>
      </c>
      <c r="CO349" s="293">
        <v>1345</v>
      </c>
      <c r="CP349" s="293">
        <v>1546</v>
      </c>
      <c r="CQ349" s="293">
        <v>1748</v>
      </c>
      <c r="CR349" s="293">
        <v>916</v>
      </c>
      <c r="CS349" s="293">
        <v>947</v>
      </c>
      <c r="CT349" s="293">
        <v>1176</v>
      </c>
      <c r="CU349" s="293">
        <v>1657</v>
      </c>
      <c r="CV349" s="293">
        <v>1748</v>
      </c>
      <c r="CW349" s="293">
        <v>2009</v>
      </c>
      <c r="CX349" s="293">
        <v>2272</v>
      </c>
      <c r="CY349" s="187" t="s">
        <v>463</v>
      </c>
      <c r="CZ349" s="295">
        <v>78761</v>
      </c>
      <c r="DA349" s="294">
        <v>1540</v>
      </c>
      <c r="DB349" s="294">
        <v>1660</v>
      </c>
      <c r="DC349" s="294">
        <v>1950</v>
      </c>
      <c r="DD349" s="294">
        <v>2500</v>
      </c>
      <c r="DE349" s="294">
        <v>2880</v>
      </c>
      <c r="DF349" s="294">
        <v>3312</v>
      </c>
      <c r="DG349" s="187">
        <v>3744</v>
      </c>
      <c r="DH349" s="294">
        <v>2002</v>
      </c>
      <c r="DI349" s="294">
        <v>2158</v>
      </c>
      <c r="DJ349" s="294">
        <v>2535</v>
      </c>
      <c r="DK349" s="294">
        <v>3250</v>
      </c>
      <c r="DL349" s="294">
        <v>3744</v>
      </c>
      <c r="DM349" s="294">
        <v>4305</v>
      </c>
      <c r="DN349" s="187">
        <v>4867</v>
      </c>
    </row>
    <row r="350" spans="30:118" x14ac:dyDescent="0.2">
      <c r="BT350" s="9"/>
      <c r="BU350" s="9"/>
      <c r="BV350" s="9"/>
      <c r="BW350" s="9"/>
      <c r="CJ350" s="10" t="s">
        <v>222</v>
      </c>
      <c r="CK350" s="293">
        <v>777</v>
      </c>
      <c r="CL350" s="293">
        <v>925</v>
      </c>
      <c r="CM350" s="293">
        <v>1146</v>
      </c>
      <c r="CN350" s="293">
        <v>1516</v>
      </c>
      <c r="CO350" s="293">
        <v>1906</v>
      </c>
      <c r="CP350" s="293">
        <v>2191</v>
      </c>
      <c r="CQ350" s="293">
        <v>2477</v>
      </c>
      <c r="CR350" s="293">
        <v>1010</v>
      </c>
      <c r="CS350" s="293">
        <v>1202</v>
      </c>
      <c r="CT350" s="293">
        <v>1489</v>
      </c>
      <c r="CU350" s="293">
        <v>1970</v>
      </c>
      <c r="CV350" s="293">
        <v>2477</v>
      </c>
      <c r="CW350" s="293">
        <v>2848</v>
      </c>
      <c r="CX350" s="293">
        <v>3220</v>
      </c>
      <c r="CY350" s="187" t="s">
        <v>463</v>
      </c>
      <c r="CZ350" s="295">
        <v>78762</v>
      </c>
      <c r="DA350" s="294">
        <v>1540</v>
      </c>
      <c r="DB350" s="294">
        <v>1660</v>
      </c>
      <c r="DC350" s="294">
        <v>1950</v>
      </c>
      <c r="DD350" s="294">
        <v>2500</v>
      </c>
      <c r="DE350" s="294">
        <v>2880</v>
      </c>
      <c r="DF350" s="294">
        <v>3312</v>
      </c>
      <c r="DG350" s="187">
        <v>3744</v>
      </c>
      <c r="DH350" s="294">
        <v>2002</v>
      </c>
      <c r="DI350" s="294">
        <v>2158</v>
      </c>
      <c r="DJ350" s="294">
        <v>2535</v>
      </c>
      <c r="DK350" s="294">
        <v>3250</v>
      </c>
      <c r="DL350" s="294">
        <v>3744</v>
      </c>
      <c r="DM350" s="294">
        <v>4305</v>
      </c>
      <c r="DN350" s="187">
        <v>4867</v>
      </c>
    </row>
    <row r="351" spans="30:118" x14ac:dyDescent="0.2">
      <c r="BT351" s="9"/>
      <c r="BU351" s="9"/>
      <c r="BV351" s="9"/>
      <c r="BW351" s="9"/>
      <c r="CJ351" s="10" t="s">
        <v>223</v>
      </c>
      <c r="CK351" s="293">
        <v>791</v>
      </c>
      <c r="CL351" s="293">
        <v>818</v>
      </c>
      <c r="CM351" s="293">
        <v>1016</v>
      </c>
      <c r="CN351" s="293">
        <v>1332</v>
      </c>
      <c r="CO351" s="293">
        <v>1510</v>
      </c>
      <c r="CP351" s="293">
        <v>1736</v>
      </c>
      <c r="CQ351" s="293">
        <v>1963</v>
      </c>
      <c r="CR351" s="293">
        <v>1028</v>
      </c>
      <c r="CS351" s="293">
        <v>1063</v>
      </c>
      <c r="CT351" s="293">
        <v>1320</v>
      </c>
      <c r="CU351" s="293">
        <v>1731</v>
      </c>
      <c r="CV351" s="293">
        <v>1963</v>
      </c>
      <c r="CW351" s="293">
        <v>2256</v>
      </c>
      <c r="CX351" s="293">
        <v>2551</v>
      </c>
      <c r="CY351" s="187" t="s">
        <v>463</v>
      </c>
      <c r="CZ351" s="295">
        <v>78763</v>
      </c>
      <c r="DA351" s="294">
        <v>1540</v>
      </c>
      <c r="DB351" s="294">
        <v>1660</v>
      </c>
      <c r="DC351" s="294">
        <v>1950</v>
      </c>
      <c r="DD351" s="294">
        <v>2500</v>
      </c>
      <c r="DE351" s="294">
        <v>2880</v>
      </c>
      <c r="DF351" s="294">
        <v>3312</v>
      </c>
      <c r="DG351" s="187">
        <v>3744</v>
      </c>
      <c r="DH351" s="294">
        <v>2002</v>
      </c>
      <c r="DI351" s="294">
        <v>2158</v>
      </c>
      <c r="DJ351" s="294">
        <v>2535</v>
      </c>
      <c r="DK351" s="294">
        <v>3250</v>
      </c>
      <c r="DL351" s="294">
        <v>3744</v>
      </c>
      <c r="DM351" s="294">
        <v>4305</v>
      </c>
      <c r="DN351" s="187">
        <v>4867</v>
      </c>
    </row>
    <row r="352" spans="30:118" x14ac:dyDescent="0.2">
      <c r="CJ352" s="10" t="s">
        <v>224</v>
      </c>
      <c r="CK352" s="293">
        <v>689</v>
      </c>
      <c r="CL352" s="293">
        <v>694</v>
      </c>
      <c r="CM352" s="293">
        <v>905</v>
      </c>
      <c r="CN352" s="293">
        <v>1275</v>
      </c>
      <c r="CO352" s="293">
        <v>1345</v>
      </c>
      <c r="CP352" s="293">
        <v>1546</v>
      </c>
      <c r="CQ352" s="293">
        <v>1748</v>
      </c>
      <c r="CR352" s="293">
        <v>895</v>
      </c>
      <c r="CS352" s="293">
        <v>902</v>
      </c>
      <c r="CT352" s="293">
        <v>1176</v>
      </c>
      <c r="CU352" s="293">
        <v>1657</v>
      </c>
      <c r="CV352" s="293">
        <v>1748</v>
      </c>
      <c r="CW352" s="293">
        <v>2009</v>
      </c>
      <c r="CX352" s="293">
        <v>2272</v>
      </c>
      <c r="CY352" s="187" t="s">
        <v>463</v>
      </c>
      <c r="CZ352" s="295">
        <v>78764</v>
      </c>
      <c r="DA352" s="294">
        <v>1540</v>
      </c>
      <c r="DB352" s="294">
        <v>1660</v>
      </c>
      <c r="DC352" s="294">
        <v>1950</v>
      </c>
      <c r="DD352" s="294">
        <v>2500</v>
      </c>
      <c r="DE352" s="294">
        <v>2880</v>
      </c>
      <c r="DF352" s="294">
        <v>3312</v>
      </c>
      <c r="DG352" s="187">
        <v>3744</v>
      </c>
      <c r="DH352" s="294">
        <v>2002</v>
      </c>
      <c r="DI352" s="294">
        <v>2158</v>
      </c>
      <c r="DJ352" s="294">
        <v>2535</v>
      </c>
      <c r="DK352" s="294">
        <v>3250</v>
      </c>
      <c r="DL352" s="294">
        <v>3744</v>
      </c>
      <c r="DM352" s="294">
        <v>4305</v>
      </c>
      <c r="DN352" s="187">
        <v>4867</v>
      </c>
    </row>
    <row r="353" spans="88:118" x14ac:dyDescent="0.2">
      <c r="CJ353" s="10" t="s">
        <v>225</v>
      </c>
      <c r="CK353" s="293">
        <v>705</v>
      </c>
      <c r="CL353" s="293">
        <v>723</v>
      </c>
      <c r="CM353" s="293">
        <v>905</v>
      </c>
      <c r="CN353" s="293">
        <v>1275</v>
      </c>
      <c r="CO353" s="293">
        <v>1345</v>
      </c>
      <c r="CP353" s="293">
        <v>1546</v>
      </c>
      <c r="CQ353" s="293">
        <v>1748</v>
      </c>
      <c r="CR353" s="293">
        <v>916</v>
      </c>
      <c r="CS353" s="293">
        <v>939</v>
      </c>
      <c r="CT353" s="293">
        <v>1176</v>
      </c>
      <c r="CU353" s="293">
        <v>1657</v>
      </c>
      <c r="CV353" s="293">
        <v>1748</v>
      </c>
      <c r="CW353" s="293">
        <v>2009</v>
      </c>
      <c r="CX353" s="293">
        <v>2272</v>
      </c>
      <c r="CY353" s="187" t="s">
        <v>463</v>
      </c>
      <c r="CZ353" s="295">
        <v>78765</v>
      </c>
      <c r="DA353" s="294">
        <v>1540</v>
      </c>
      <c r="DB353" s="294">
        <v>1660</v>
      </c>
      <c r="DC353" s="294">
        <v>1950</v>
      </c>
      <c r="DD353" s="294">
        <v>2500</v>
      </c>
      <c r="DE353" s="294">
        <v>2880</v>
      </c>
      <c r="DF353" s="294">
        <v>3312</v>
      </c>
      <c r="DG353" s="187">
        <v>3744</v>
      </c>
      <c r="DH353" s="294">
        <v>2002</v>
      </c>
      <c r="DI353" s="294">
        <v>2158</v>
      </c>
      <c r="DJ353" s="294">
        <v>2535</v>
      </c>
      <c r="DK353" s="294">
        <v>3250</v>
      </c>
      <c r="DL353" s="294">
        <v>3744</v>
      </c>
      <c r="DM353" s="294">
        <v>4305</v>
      </c>
      <c r="DN353" s="187">
        <v>4867</v>
      </c>
    </row>
    <row r="354" spans="88:118" x14ac:dyDescent="0.2">
      <c r="CJ354" s="10" t="s">
        <v>226</v>
      </c>
      <c r="CK354" s="293">
        <v>1266</v>
      </c>
      <c r="CL354" s="293">
        <v>1384</v>
      </c>
      <c r="CM354" s="293">
        <v>1617</v>
      </c>
      <c r="CN354" s="293">
        <v>2144</v>
      </c>
      <c r="CO354" s="293">
        <v>2615</v>
      </c>
      <c r="CP354" s="293">
        <v>3007</v>
      </c>
      <c r="CQ354" s="293">
        <v>3399</v>
      </c>
      <c r="CR354" s="293">
        <v>1645</v>
      </c>
      <c r="CS354" s="293">
        <v>1799</v>
      </c>
      <c r="CT354" s="293">
        <v>2102</v>
      </c>
      <c r="CU354" s="293">
        <v>2787</v>
      </c>
      <c r="CV354" s="293">
        <v>3399</v>
      </c>
      <c r="CW354" s="293">
        <v>3909</v>
      </c>
      <c r="CX354" s="293">
        <v>4418</v>
      </c>
      <c r="CY354" s="187" t="s">
        <v>463</v>
      </c>
      <c r="CZ354" s="295">
        <v>78766</v>
      </c>
      <c r="DA354" s="294">
        <v>1540</v>
      </c>
      <c r="DB354" s="294">
        <v>1660</v>
      </c>
      <c r="DC354" s="294">
        <v>1950</v>
      </c>
      <c r="DD354" s="294">
        <v>2500</v>
      </c>
      <c r="DE354" s="294">
        <v>2880</v>
      </c>
      <c r="DF354" s="294">
        <v>3312</v>
      </c>
      <c r="DG354" s="187">
        <v>3744</v>
      </c>
      <c r="DH354" s="294">
        <v>2002</v>
      </c>
      <c r="DI354" s="294">
        <v>2158</v>
      </c>
      <c r="DJ354" s="294">
        <v>2535</v>
      </c>
      <c r="DK354" s="294">
        <v>3250</v>
      </c>
      <c r="DL354" s="294">
        <v>3744</v>
      </c>
      <c r="DM354" s="294">
        <v>4305</v>
      </c>
      <c r="DN354" s="187">
        <v>4867</v>
      </c>
    </row>
    <row r="355" spans="88:118" x14ac:dyDescent="0.2">
      <c r="CJ355" s="10" t="s">
        <v>227</v>
      </c>
      <c r="CK355" s="293">
        <v>860</v>
      </c>
      <c r="CL355" s="293">
        <v>876</v>
      </c>
      <c r="CM355" s="293">
        <v>1117</v>
      </c>
      <c r="CN355" s="293">
        <v>1488</v>
      </c>
      <c r="CO355" s="293">
        <v>1789</v>
      </c>
      <c r="CP355" s="293">
        <v>2057</v>
      </c>
      <c r="CQ355" s="293">
        <v>2325</v>
      </c>
      <c r="CR355" s="293">
        <v>1118</v>
      </c>
      <c r="CS355" s="293">
        <v>1138</v>
      </c>
      <c r="CT355" s="293">
        <v>1452</v>
      </c>
      <c r="CU355" s="293">
        <v>1934</v>
      </c>
      <c r="CV355" s="293">
        <v>2325</v>
      </c>
      <c r="CW355" s="293">
        <v>2674</v>
      </c>
      <c r="CX355" s="293">
        <v>3022</v>
      </c>
      <c r="CY355" s="187" t="s">
        <v>463</v>
      </c>
      <c r="CZ355" s="295">
        <v>78767</v>
      </c>
      <c r="DA355" s="294">
        <v>1540</v>
      </c>
      <c r="DB355" s="294">
        <v>1660</v>
      </c>
      <c r="DC355" s="294">
        <v>1950</v>
      </c>
      <c r="DD355" s="294">
        <v>2500</v>
      </c>
      <c r="DE355" s="294">
        <v>2880</v>
      </c>
      <c r="DF355" s="294">
        <v>3312</v>
      </c>
      <c r="DG355" s="187">
        <v>3744</v>
      </c>
      <c r="DH355" s="294">
        <v>2002</v>
      </c>
      <c r="DI355" s="294">
        <v>2158</v>
      </c>
      <c r="DJ355" s="294">
        <v>2535</v>
      </c>
      <c r="DK355" s="294">
        <v>3250</v>
      </c>
      <c r="DL355" s="294">
        <v>3744</v>
      </c>
      <c r="DM355" s="294">
        <v>4305</v>
      </c>
      <c r="DN355" s="187">
        <v>4867</v>
      </c>
    </row>
    <row r="356" spans="88:118" x14ac:dyDescent="0.2">
      <c r="CJ356" s="10" t="s">
        <v>228</v>
      </c>
      <c r="CK356" s="293">
        <v>791</v>
      </c>
      <c r="CL356" s="293">
        <v>818</v>
      </c>
      <c r="CM356" s="293">
        <v>1016</v>
      </c>
      <c r="CN356" s="293">
        <v>1332</v>
      </c>
      <c r="CO356" s="293">
        <v>1510</v>
      </c>
      <c r="CP356" s="293">
        <v>1736</v>
      </c>
      <c r="CQ356" s="293">
        <v>1963</v>
      </c>
      <c r="CR356" s="293">
        <v>1028</v>
      </c>
      <c r="CS356" s="293">
        <v>1063</v>
      </c>
      <c r="CT356" s="293">
        <v>1320</v>
      </c>
      <c r="CU356" s="293">
        <v>1731</v>
      </c>
      <c r="CV356" s="293">
        <v>1963</v>
      </c>
      <c r="CW356" s="293">
        <v>2256</v>
      </c>
      <c r="CX356" s="293">
        <v>2551</v>
      </c>
      <c r="CY356" s="187" t="s">
        <v>463</v>
      </c>
      <c r="CZ356" s="295">
        <v>78768</v>
      </c>
      <c r="DA356" s="294">
        <v>1540</v>
      </c>
      <c r="DB356" s="294">
        <v>1660</v>
      </c>
      <c r="DC356" s="294">
        <v>1950</v>
      </c>
      <c r="DD356" s="294">
        <v>2500</v>
      </c>
      <c r="DE356" s="294">
        <v>2880</v>
      </c>
      <c r="DF356" s="294">
        <v>3312</v>
      </c>
      <c r="DG356" s="187">
        <v>3744</v>
      </c>
      <c r="DH356" s="294">
        <v>2002</v>
      </c>
      <c r="DI356" s="294">
        <v>2158</v>
      </c>
      <c r="DJ356" s="294">
        <v>2535</v>
      </c>
      <c r="DK356" s="294">
        <v>3250</v>
      </c>
      <c r="DL356" s="294">
        <v>3744</v>
      </c>
      <c r="DM356" s="294">
        <v>4305</v>
      </c>
      <c r="DN356" s="187">
        <v>4867</v>
      </c>
    </row>
    <row r="357" spans="88:118" x14ac:dyDescent="0.2">
      <c r="CJ357" s="10" t="s">
        <v>229</v>
      </c>
      <c r="CK357" s="293">
        <v>718</v>
      </c>
      <c r="CL357" s="293">
        <v>742</v>
      </c>
      <c r="CM357" s="293">
        <v>922</v>
      </c>
      <c r="CN357" s="293">
        <v>1296</v>
      </c>
      <c r="CO357" s="293">
        <v>1370</v>
      </c>
      <c r="CP357" s="293">
        <v>1575</v>
      </c>
      <c r="CQ357" s="293">
        <v>1781</v>
      </c>
      <c r="CR357" s="293">
        <v>933</v>
      </c>
      <c r="CS357" s="293">
        <v>964</v>
      </c>
      <c r="CT357" s="293">
        <v>1198</v>
      </c>
      <c r="CU357" s="293">
        <v>1684</v>
      </c>
      <c r="CV357" s="293">
        <v>1781</v>
      </c>
      <c r="CW357" s="293">
        <v>2047</v>
      </c>
      <c r="CX357" s="293">
        <v>2315</v>
      </c>
      <c r="CY357" s="187" t="s">
        <v>463</v>
      </c>
      <c r="CZ357" s="295">
        <v>78783</v>
      </c>
      <c r="DA357" s="294">
        <v>1540</v>
      </c>
      <c r="DB357" s="294">
        <v>1660</v>
      </c>
      <c r="DC357" s="294">
        <v>1950</v>
      </c>
      <c r="DD357" s="294">
        <v>2500</v>
      </c>
      <c r="DE357" s="294">
        <v>2880</v>
      </c>
      <c r="DF357" s="294">
        <v>3312</v>
      </c>
      <c r="DG357" s="187">
        <v>3744</v>
      </c>
      <c r="DH357" s="294">
        <v>2002</v>
      </c>
      <c r="DI357" s="294">
        <v>2158</v>
      </c>
      <c r="DJ357" s="294">
        <v>2535</v>
      </c>
      <c r="DK357" s="294">
        <v>3250</v>
      </c>
      <c r="DL357" s="294">
        <v>3744</v>
      </c>
      <c r="DM357" s="294">
        <v>4305</v>
      </c>
      <c r="DN357" s="187">
        <v>4867</v>
      </c>
    </row>
    <row r="358" spans="88:118" x14ac:dyDescent="0.2">
      <c r="CJ358" s="10" t="s">
        <v>230</v>
      </c>
      <c r="CK358" s="293">
        <v>721</v>
      </c>
      <c r="CL358" s="293">
        <v>746</v>
      </c>
      <c r="CM358" s="293">
        <v>926</v>
      </c>
      <c r="CN358" s="293">
        <v>1120</v>
      </c>
      <c r="CO358" s="293">
        <v>1376</v>
      </c>
      <c r="CP358" s="293">
        <v>1582</v>
      </c>
      <c r="CQ358" s="293">
        <v>1788</v>
      </c>
      <c r="CR358" s="293">
        <v>937</v>
      </c>
      <c r="CS358" s="293">
        <v>969</v>
      </c>
      <c r="CT358" s="293">
        <v>1203</v>
      </c>
      <c r="CU358" s="293">
        <v>1456</v>
      </c>
      <c r="CV358" s="293">
        <v>1788</v>
      </c>
      <c r="CW358" s="293">
        <v>2056</v>
      </c>
      <c r="CX358" s="293">
        <v>2324</v>
      </c>
      <c r="CY358" s="187" t="s">
        <v>463</v>
      </c>
      <c r="CZ358" s="295">
        <v>78799</v>
      </c>
      <c r="DA358" s="294">
        <v>1540</v>
      </c>
      <c r="DB358" s="294">
        <v>1660</v>
      </c>
      <c r="DC358" s="294">
        <v>1950</v>
      </c>
      <c r="DD358" s="294">
        <v>2500</v>
      </c>
      <c r="DE358" s="294">
        <v>2880</v>
      </c>
      <c r="DF358" s="294">
        <v>3312</v>
      </c>
      <c r="DG358" s="187">
        <v>3744</v>
      </c>
      <c r="DH358" s="294">
        <v>2002</v>
      </c>
      <c r="DI358" s="294">
        <v>2158</v>
      </c>
      <c r="DJ358" s="294">
        <v>2535</v>
      </c>
      <c r="DK358" s="294">
        <v>3250</v>
      </c>
      <c r="DL358" s="294">
        <v>3744</v>
      </c>
      <c r="DM358" s="294">
        <v>4305</v>
      </c>
      <c r="DN358" s="187">
        <v>4867</v>
      </c>
    </row>
    <row r="359" spans="88:118" x14ac:dyDescent="0.2">
      <c r="CJ359" s="10" t="s">
        <v>231</v>
      </c>
      <c r="CK359" s="293">
        <v>717</v>
      </c>
      <c r="CL359" s="293">
        <v>722</v>
      </c>
      <c r="CM359" s="293">
        <v>926</v>
      </c>
      <c r="CN359" s="293">
        <v>1229</v>
      </c>
      <c r="CO359" s="293">
        <v>1233</v>
      </c>
      <c r="CP359" s="293">
        <v>1417</v>
      </c>
      <c r="CQ359" s="293">
        <v>1602</v>
      </c>
      <c r="CR359" s="293">
        <v>932</v>
      </c>
      <c r="CS359" s="293">
        <v>938</v>
      </c>
      <c r="CT359" s="293">
        <v>1203</v>
      </c>
      <c r="CU359" s="293">
        <v>1597</v>
      </c>
      <c r="CV359" s="293">
        <v>1602</v>
      </c>
      <c r="CW359" s="293">
        <v>1842</v>
      </c>
      <c r="CX359" s="293">
        <v>2082</v>
      </c>
      <c r="CY359" s="187" t="s">
        <v>463</v>
      </c>
      <c r="CZ359" s="295">
        <v>78941</v>
      </c>
      <c r="DA359" s="294">
        <v>1130</v>
      </c>
      <c r="DB359" s="294">
        <v>1250</v>
      </c>
      <c r="DC359" s="294">
        <v>1470</v>
      </c>
      <c r="DD359" s="294">
        <v>1880</v>
      </c>
      <c r="DE359" s="294">
        <v>2180</v>
      </c>
      <c r="DF359" s="294">
        <v>2507</v>
      </c>
      <c r="DG359" s="187">
        <v>2834</v>
      </c>
      <c r="DH359" s="294">
        <v>1469</v>
      </c>
      <c r="DI359" s="294">
        <v>1625</v>
      </c>
      <c r="DJ359" s="294">
        <v>1911</v>
      </c>
      <c r="DK359" s="294">
        <v>2444</v>
      </c>
      <c r="DL359" s="294">
        <v>2834</v>
      </c>
      <c r="DM359" s="294">
        <v>3259</v>
      </c>
      <c r="DN359" s="187">
        <v>3684</v>
      </c>
    </row>
    <row r="360" spans="88:118" x14ac:dyDescent="0.2">
      <c r="CJ360" s="10" t="s">
        <v>232</v>
      </c>
      <c r="CK360" s="293">
        <v>779</v>
      </c>
      <c r="CL360" s="293">
        <v>927</v>
      </c>
      <c r="CM360" s="293">
        <v>1149</v>
      </c>
      <c r="CN360" s="293">
        <v>1523</v>
      </c>
      <c r="CO360" s="293">
        <v>1912</v>
      </c>
      <c r="CP360" s="293">
        <v>2198</v>
      </c>
      <c r="CQ360" s="293">
        <v>2485</v>
      </c>
      <c r="CR360" s="293">
        <v>1012</v>
      </c>
      <c r="CS360" s="293">
        <v>1205</v>
      </c>
      <c r="CT360" s="293">
        <v>1493</v>
      </c>
      <c r="CU360" s="293">
        <v>1979</v>
      </c>
      <c r="CV360" s="293">
        <v>2485</v>
      </c>
      <c r="CW360" s="293">
        <v>2857</v>
      </c>
      <c r="CX360" s="293">
        <v>3230</v>
      </c>
      <c r="CY360" s="187" t="s">
        <v>463</v>
      </c>
      <c r="CZ360" s="295">
        <v>78942</v>
      </c>
      <c r="DA360" s="294">
        <v>1130</v>
      </c>
      <c r="DB360" s="294">
        <v>1250</v>
      </c>
      <c r="DC360" s="294">
        <v>1470</v>
      </c>
      <c r="DD360" s="294">
        <v>1880</v>
      </c>
      <c r="DE360" s="294">
        <v>2180</v>
      </c>
      <c r="DF360" s="294">
        <v>2507</v>
      </c>
      <c r="DG360" s="187">
        <v>2834</v>
      </c>
      <c r="DH360" s="294">
        <v>1469</v>
      </c>
      <c r="DI360" s="294">
        <v>1625</v>
      </c>
      <c r="DJ360" s="294">
        <v>1911</v>
      </c>
      <c r="DK360" s="294">
        <v>2444</v>
      </c>
      <c r="DL360" s="294">
        <v>2834</v>
      </c>
      <c r="DM360" s="294">
        <v>3259</v>
      </c>
      <c r="DN360" s="187">
        <v>3684</v>
      </c>
    </row>
    <row r="361" spans="88:118" x14ac:dyDescent="0.2">
      <c r="CJ361" s="10" t="s">
        <v>233</v>
      </c>
      <c r="CK361" s="293">
        <v>1519</v>
      </c>
      <c r="CL361" s="293">
        <v>1635</v>
      </c>
      <c r="CM361" s="293">
        <v>1924</v>
      </c>
      <c r="CN361" s="293">
        <v>2470</v>
      </c>
      <c r="CO361" s="293">
        <v>2840</v>
      </c>
      <c r="CP361" s="293">
        <v>3266</v>
      </c>
      <c r="CQ361" s="293">
        <v>3692</v>
      </c>
      <c r="CR361" s="293">
        <v>1974</v>
      </c>
      <c r="CS361" s="293">
        <v>2125</v>
      </c>
      <c r="CT361" s="293">
        <v>2501</v>
      </c>
      <c r="CU361" s="293">
        <v>3211</v>
      </c>
      <c r="CV361" s="293">
        <v>3692</v>
      </c>
      <c r="CW361" s="293">
        <v>4245</v>
      </c>
      <c r="CX361" s="293">
        <v>4799</v>
      </c>
      <c r="CY361" s="187" t="s">
        <v>463</v>
      </c>
      <c r="CZ361" s="295">
        <v>78945</v>
      </c>
      <c r="DA361" s="294">
        <v>1270</v>
      </c>
      <c r="DB361" s="294">
        <v>1370</v>
      </c>
      <c r="DC361" s="294">
        <v>1610</v>
      </c>
      <c r="DD361" s="294">
        <v>2070</v>
      </c>
      <c r="DE361" s="294">
        <v>2380</v>
      </c>
      <c r="DF361" s="294">
        <v>2737</v>
      </c>
      <c r="DG361" s="187">
        <v>3094</v>
      </c>
      <c r="DH361" s="294">
        <v>1651</v>
      </c>
      <c r="DI361" s="294">
        <v>1781</v>
      </c>
      <c r="DJ361" s="294">
        <v>2093</v>
      </c>
      <c r="DK361" s="294">
        <v>2691</v>
      </c>
      <c r="DL361" s="294">
        <v>3094</v>
      </c>
      <c r="DM361" s="294">
        <v>3558</v>
      </c>
      <c r="DN361" s="187">
        <v>4022</v>
      </c>
    </row>
    <row r="362" spans="88:118" x14ac:dyDescent="0.2">
      <c r="CJ362" s="10" t="s">
        <v>234</v>
      </c>
      <c r="CK362" s="293">
        <v>786</v>
      </c>
      <c r="CL362" s="293">
        <v>799</v>
      </c>
      <c r="CM362" s="293">
        <v>1009</v>
      </c>
      <c r="CN362" s="293">
        <v>1220</v>
      </c>
      <c r="CO362" s="293">
        <v>1712</v>
      </c>
      <c r="CP362" s="293">
        <v>1968</v>
      </c>
      <c r="CQ362" s="293">
        <v>2225</v>
      </c>
      <c r="CR362" s="293">
        <v>1021</v>
      </c>
      <c r="CS362" s="293">
        <v>1038</v>
      </c>
      <c r="CT362" s="293">
        <v>1311</v>
      </c>
      <c r="CU362" s="293">
        <v>1586</v>
      </c>
      <c r="CV362" s="293">
        <v>2225</v>
      </c>
      <c r="CW362" s="293">
        <v>2558</v>
      </c>
      <c r="CX362" s="293">
        <v>2892</v>
      </c>
      <c r="CY362" s="187" t="s">
        <v>463</v>
      </c>
      <c r="CZ362" s="295">
        <v>78953</v>
      </c>
      <c r="DA362" s="294">
        <v>1490</v>
      </c>
      <c r="DB362" s="294">
        <v>1610</v>
      </c>
      <c r="DC362" s="294">
        <v>1890</v>
      </c>
      <c r="DD362" s="294">
        <v>2430</v>
      </c>
      <c r="DE362" s="294">
        <v>2790</v>
      </c>
      <c r="DF362" s="294">
        <v>3208</v>
      </c>
      <c r="DG362" s="187">
        <v>3627</v>
      </c>
      <c r="DH362" s="294">
        <v>1937</v>
      </c>
      <c r="DI362" s="294">
        <v>2093</v>
      </c>
      <c r="DJ362" s="294">
        <v>2457</v>
      </c>
      <c r="DK362" s="294">
        <v>3159</v>
      </c>
      <c r="DL362" s="294">
        <v>3627</v>
      </c>
      <c r="DM362" s="294">
        <v>4170</v>
      </c>
      <c r="DN362" s="187">
        <v>4715</v>
      </c>
    </row>
    <row r="363" spans="88:118" x14ac:dyDescent="0.2">
      <c r="CJ363" s="10" t="s">
        <v>235</v>
      </c>
      <c r="CK363" s="293">
        <v>705</v>
      </c>
      <c r="CL363" s="293">
        <v>725</v>
      </c>
      <c r="CM363" s="293">
        <v>905</v>
      </c>
      <c r="CN363" s="293">
        <v>1094</v>
      </c>
      <c r="CO363" s="293">
        <v>1345</v>
      </c>
      <c r="CP363" s="293">
        <v>1546</v>
      </c>
      <c r="CQ363" s="293">
        <v>1748</v>
      </c>
      <c r="CR363" s="293">
        <v>916</v>
      </c>
      <c r="CS363" s="293">
        <v>942</v>
      </c>
      <c r="CT363" s="293">
        <v>1176</v>
      </c>
      <c r="CU363" s="293">
        <v>1422</v>
      </c>
      <c r="CV363" s="293">
        <v>1748</v>
      </c>
      <c r="CW363" s="293">
        <v>2009</v>
      </c>
      <c r="CX363" s="293">
        <v>2272</v>
      </c>
      <c r="CY363" s="187" t="s">
        <v>463</v>
      </c>
      <c r="CZ363" s="295">
        <v>78957</v>
      </c>
      <c r="DA363" s="294">
        <v>1210</v>
      </c>
      <c r="DB363" s="294">
        <v>1300</v>
      </c>
      <c r="DC363" s="294">
        <v>1530</v>
      </c>
      <c r="DD363" s="294">
        <v>1960</v>
      </c>
      <c r="DE363" s="294">
        <v>2260</v>
      </c>
      <c r="DF363" s="294">
        <v>2599</v>
      </c>
      <c r="DG363" s="187">
        <v>2938</v>
      </c>
      <c r="DH363" s="294">
        <v>1573</v>
      </c>
      <c r="DI363" s="294">
        <v>1690</v>
      </c>
      <c r="DJ363" s="294">
        <v>1989</v>
      </c>
      <c r="DK363" s="294">
        <v>2548</v>
      </c>
      <c r="DL363" s="294">
        <v>2938</v>
      </c>
      <c r="DM363" s="294">
        <v>3378</v>
      </c>
      <c r="DN363" s="187">
        <v>3819</v>
      </c>
    </row>
    <row r="364" spans="88:118" x14ac:dyDescent="0.2">
      <c r="CJ364" s="10" t="s">
        <v>236</v>
      </c>
      <c r="CK364" s="293">
        <v>889</v>
      </c>
      <c r="CL364" s="293">
        <v>930</v>
      </c>
      <c r="CM364" s="293">
        <v>1102</v>
      </c>
      <c r="CN364" s="293">
        <v>1537</v>
      </c>
      <c r="CO364" s="293">
        <v>1665</v>
      </c>
      <c r="CP364" s="293">
        <v>1914</v>
      </c>
      <c r="CQ364" s="293">
        <v>2164</v>
      </c>
      <c r="CR364" s="293">
        <v>1155</v>
      </c>
      <c r="CS364" s="293">
        <v>1209</v>
      </c>
      <c r="CT364" s="293">
        <v>1432</v>
      </c>
      <c r="CU364" s="293">
        <v>1998</v>
      </c>
      <c r="CV364" s="293">
        <v>2164</v>
      </c>
      <c r="CW364" s="293">
        <v>2488</v>
      </c>
      <c r="CX364" s="293">
        <v>2813</v>
      </c>
      <c r="CY364" s="187" t="s">
        <v>463</v>
      </c>
      <c r="CZ364" s="295">
        <v>78959</v>
      </c>
      <c r="DA364" s="294">
        <v>1130</v>
      </c>
      <c r="DB364" s="294">
        <v>1250</v>
      </c>
      <c r="DC364" s="294">
        <v>1470</v>
      </c>
      <c r="DD364" s="294">
        <v>1880</v>
      </c>
      <c r="DE364" s="294">
        <v>2180</v>
      </c>
      <c r="DF364" s="294">
        <v>2507</v>
      </c>
      <c r="DG364" s="187">
        <v>2834</v>
      </c>
      <c r="DH364" s="294">
        <v>1469</v>
      </c>
      <c r="DI364" s="294">
        <v>1625</v>
      </c>
      <c r="DJ364" s="294">
        <v>1911</v>
      </c>
      <c r="DK364" s="294">
        <v>2444</v>
      </c>
      <c r="DL364" s="294">
        <v>2834</v>
      </c>
      <c r="DM364" s="294">
        <v>3259</v>
      </c>
      <c r="DN364" s="187">
        <v>3684</v>
      </c>
    </row>
    <row r="365" spans="88:118" x14ac:dyDescent="0.2">
      <c r="CJ365" s="10" t="s">
        <v>237</v>
      </c>
      <c r="CK365" s="293">
        <v>705</v>
      </c>
      <c r="CL365" s="293">
        <v>806</v>
      </c>
      <c r="CM365" s="293">
        <v>905</v>
      </c>
      <c r="CN365" s="293">
        <v>1187</v>
      </c>
      <c r="CO365" s="293">
        <v>1345</v>
      </c>
      <c r="CP365" s="293">
        <v>1546</v>
      </c>
      <c r="CQ365" s="293">
        <v>1748</v>
      </c>
      <c r="CR365" s="293">
        <v>916</v>
      </c>
      <c r="CS365" s="293">
        <v>1047</v>
      </c>
      <c r="CT365" s="293">
        <v>1176</v>
      </c>
      <c r="CU365" s="293">
        <v>1543</v>
      </c>
      <c r="CV365" s="293">
        <v>1748</v>
      </c>
      <c r="CW365" s="293">
        <v>2009</v>
      </c>
      <c r="CX365" s="293">
        <v>2272</v>
      </c>
      <c r="CY365" s="187" t="s">
        <v>464</v>
      </c>
      <c r="CZ365" s="295">
        <v>77369</v>
      </c>
      <c r="DA365" s="294">
        <v>830</v>
      </c>
      <c r="DB365" s="294">
        <v>870</v>
      </c>
      <c r="DC365" s="294">
        <v>1050</v>
      </c>
      <c r="DD365" s="294">
        <v>1380</v>
      </c>
      <c r="DE365" s="294">
        <v>1700</v>
      </c>
      <c r="DF365" s="294">
        <v>1955</v>
      </c>
      <c r="DG365" s="187">
        <v>2210</v>
      </c>
      <c r="DH365" s="294">
        <v>1079</v>
      </c>
      <c r="DI365" s="294">
        <v>1131</v>
      </c>
      <c r="DJ365" s="294">
        <v>1365</v>
      </c>
      <c r="DK365" s="294">
        <v>1794</v>
      </c>
      <c r="DL365" s="294">
        <v>2210</v>
      </c>
      <c r="DM365" s="294">
        <v>2541</v>
      </c>
      <c r="DN365" s="187">
        <v>2873</v>
      </c>
    </row>
    <row r="366" spans="88:118" x14ac:dyDescent="0.2">
      <c r="CJ366" s="10" t="s">
        <v>238</v>
      </c>
      <c r="CK366" s="293">
        <v>794</v>
      </c>
      <c r="CL366" s="293">
        <v>881</v>
      </c>
      <c r="CM366" s="293">
        <v>1020</v>
      </c>
      <c r="CN366" s="293">
        <v>1437</v>
      </c>
      <c r="CO366" s="293">
        <v>1653</v>
      </c>
      <c r="CP366" s="293">
        <v>1900</v>
      </c>
      <c r="CQ366" s="293">
        <v>2148</v>
      </c>
      <c r="CR366" s="293">
        <v>1032</v>
      </c>
      <c r="CS366" s="293">
        <v>1145</v>
      </c>
      <c r="CT366" s="293">
        <v>1326</v>
      </c>
      <c r="CU366" s="293">
        <v>1868</v>
      </c>
      <c r="CV366" s="293">
        <v>2148</v>
      </c>
      <c r="CW366" s="293">
        <v>2470</v>
      </c>
      <c r="CX366" s="293">
        <v>2792</v>
      </c>
      <c r="CY366" s="187" t="s">
        <v>464</v>
      </c>
      <c r="CZ366" s="295">
        <v>77374</v>
      </c>
      <c r="DA366" s="294">
        <v>850</v>
      </c>
      <c r="DB366" s="294">
        <v>890</v>
      </c>
      <c r="DC366" s="294">
        <v>1070</v>
      </c>
      <c r="DD366" s="294">
        <v>1400</v>
      </c>
      <c r="DE366" s="294">
        <v>1500</v>
      </c>
      <c r="DF366" s="294">
        <v>1725</v>
      </c>
      <c r="DG366" s="187">
        <v>1950</v>
      </c>
      <c r="DH366" s="294">
        <v>1105</v>
      </c>
      <c r="DI366" s="294">
        <v>1157</v>
      </c>
      <c r="DJ366" s="294">
        <v>1391</v>
      </c>
      <c r="DK366" s="294">
        <v>1820</v>
      </c>
      <c r="DL366" s="294">
        <v>1950</v>
      </c>
      <c r="DM366" s="294">
        <v>2242</v>
      </c>
      <c r="DN366" s="187">
        <v>2535</v>
      </c>
    </row>
    <row r="367" spans="88:118" x14ac:dyDescent="0.2">
      <c r="CJ367" s="10" t="s">
        <v>239</v>
      </c>
      <c r="CK367" s="293">
        <v>764</v>
      </c>
      <c r="CL367" s="293">
        <v>769</v>
      </c>
      <c r="CM367" s="293">
        <v>1011</v>
      </c>
      <c r="CN367" s="293">
        <v>1341</v>
      </c>
      <c r="CO367" s="293">
        <v>1346</v>
      </c>
      <c r="CP367" s="293">
        <v>1547</v>
      </c>
      <c r="CQ367" s="293">
        <v>1749</v>
      </c>
      <c r="CR367" s="293">
        <v>993</v>
      </c>
      <c r="CS367" s="293">
        <v>999</v>
      </c>
      <c r="CT367" s="293">
        <v>1314</v>
      </c>
      <c r="CU367" s="293">
        <v>1743</v>
      </c>
      <c r="CV367" s="293">
        <v>1749</v>
      </c>
      <c r="CW367" s="293">
        <v>2011</v>
      </c>
      <c r="CX367" s="293">
        <v>2273</v>
      </c>
      <c r="CY367" s="187" t="s">
        <v>464</v>
      </c>
      <c r="CZ367" s="295">
        <v>77376</v>
      </c>
      <c r="DA367" s="294">
        <v>850</v>
      </c>
      <c r="DB367" s="294">
        <v>890</v>
      </c>
      <c r="DC367" s="294">
        <v>1070</v>
      </c>
      <c r="DD367" s="294">
        <v>1400</v>
      </c>
      <c r="DE367" s="294">
        <v>1500</v>
      </c>
      <c r="DF367" s="294">
        <v>1725</v>
      </c>
      <c r="DG367" s="187">
        <v>1950</v>
      </c>
      <c r="DH367" s="294">
        <v>1105</v>
      </c>
      <c r="DI367" s="294">
        <v>1157</v>
      </c>
      <c r="DJ367" s="294">
        <v>1391</v>
      </c>
      <c r="DK367" s="294">
        <v>1820</v>
      </c>
      <c r="DL367" s="294">
        <v>1950</v>
      </c>
      <c r="DM367" s="294">
        <v>2242</v>
      </c>
      <c r="DN367" s="187">
        <v>2535</v>
      </c>
    </row>
    <row r="368" spans="88:118" x14ac:dyDescent="0.2">
      <c r="CJ368" s="10" t="s">
        <v>240</v>
      </c>
      <c r="CK368" s="293">
        <v>711</v>
      </c>
      <c r="CL368" s="293">
        <v>798</v>
      </c>
      <c r="CM368" s="293">
        <v>1049</v>
      </c>
      <c r="CN368" s="293">
        <v>1478</v>
      </c>
      <c r="CO368" s="293">
        <v>1547</v>
      </c>
      <c r="CP368" s="293">
        <v>1779</v>
      </c>
      <c r="CQ368" s="293">
        <v>2011</v>
      </c>
      <c r="CR368" s="293">
        <v>924</v>
      </c>
      <c r="CS368" s="293">
        <v>1037</v>
      </c>
      <c r="CT368" s="293">
        <v>1363</v>
      </c>
      <c r="CU368" s="293">
        <v>1921</v>
      </c>
      <c r="CV368" s="293">
        <v>2011</v>
      </c>
      <c r="CW368" s="293">
        <v>2312</v>
      </c>
      <c r="CX368" s="293">
        <v>2614</v>
      </c>
      <c r="CY368" s="187" t="s">
        <v>464</v>
      </c>
      <c r="CZ368" s="295">
        <v>77519</v>
      </c>
      <c r="DA368" s="294">
        <v>850</v>
      </c>
      <c r="DB368" s="294">
        <v>890</v>
      </c>
      <c r="DC368" s="294">
        <v>1070</v>
      </c>
      <c r="DD368" s="294">
        <v>1400</v>
      </c>
      <c r="DE368" s="294">
        <v>1500</v>
      </c>
      <c r="DF368" s="294">
        <v>1725</v>
      </c>
      <c r="DG368" s="187">
        <v>1950</v>
      </c>
      <c r="DH368" s="294">
        <v>1105</v>
      </c>
      <c r="DI368" s="294">
        <v>1157</v>
      </c>
      <c r="DJ368" s="294">
        <v>1391</v>
      </c>
      <c r="DK368" s="294">
        <v>1820</v>
      </c>
      <c r="DL368" s="294">
        <v>1950</v>
      </c>
      <c r="DM368" s="294">
        <v>2242</v>
      </c>
      <c r="DN368" s="187">
        <v>2535</v>
      </c>
    </row>
    <row r="369" spans="88:118" x14ac:dyDescent="0.2">
      <c r="CJ369" s="10" t="s">
        <v>241</v>
      </c>
      <c r="CK369" s="293">
        <v>1010</v>
      </c>
      <c r="CL369" s="293">
        <v>1016</v>
      </c>
      <c r="CM369" s="293">
        <v>1276</v>
      </c>
      <c r="CN369" s="293">
        <v>1588</v>
      </c>
      <c r="CO369" s="293">
        <v>1753</v>
      </c>
      <c r="CP369" s="293">
        <v>2015</v>
      </c>
      <c r="CQ369" s="293">
        <v>2278</v>
      </c>
      <c r="CR369" s="293">
        <v>1313</v>
      </c>
      <c r="CS369" s="293">
        <v>1320</v>
      </c>
      <c r="CT369" s="293">
        <v>1658</v>
      </c>
      <c r="CU369" s="293">
        <v>2064</v>
      </c>
      <c r="CV369" s="293">
        <v>2278</v>
      </c>
      <c r="CW369" s="293">
        <v>2619</v>
      </c>
      <c r="CX369" s="293">
        <v>2961</v>
      </c>
      <c r="CY369" s="187" t="s">
        <v>464</v>
      </c>
      <c r="CZ369" s="295">
        <v>77564</v>
      </c>
      <c r="DA369" s="294">
        <v>780</v>
      </c>
      <c r="DB369" s="294">
        <v>830</v>
      </c>
      <c r="DC369" s="294">
        <v>990</v>
      </c>
      <c r="DD369" s="294">
        <v>1310</v>
      </c>
      <c r="DE369" s="294">
        <v>1650</v>
      </c>
      <c r="DF369" s="294">
        <v>1897</v>
      </c>
      <c r="DG369" s="187">
        <v>2145</v>
      </c>
      <c r="DH369" s="294">
        <v>1014</v>
      </c>
      <c r="DI369" s="294">
        <v>1079</v>
      </c>
      <c r="DJ369" s="294">
        <v>1287</v>
      </c>
      <c r="DK369" s="294">
        <v>1703</v>
      </c>
      <c r="DL369" s="294">
        <v>2145</v>
      </c>
      <c r="DM369" s="294">
        <v>2466</v>
      </c>
      <c r="DN369" s="187">
        <v>2788</v>
      </c>
    </row>
    <row r="370" spans="88:118" x14ac:dyDescent="0.2">
      <c r="CJ370" s="10" t="s">
        <v>242</v>
      </c>
      <c r="CK370" s="293">
        <v>807</v>
      </c>
      <c r="CL370" s="293">
        <v>1035</v>
      </c>
      <c r="CM370" s="293">
        <v>1190</v>
      </c>
      <c r="CN370" s="293">
        <v>1441</v>
      </c>
      <c r="CO370" s="293">
        <v>2019</v>
      </c>
      <c r="CP370" s="293">
        <v>2321</v>
      </c>
      <c r="CQ370" s="293">
        <v>2624</v>
      </c>
      <c r="CR370" s="293">
        <v>1049</v>
      </c>
      <c r="CS370" s="293">
        <v>1345</v>
      </c>
      <c r="CT370" s="293">
        <v>1547</v>
      </c>
      <c r="CU370" s="293">
        <v>1873</v>
      </c>
      <c r="CV370" s="293">
        <v>2624</v>
      </c>
      <c r="CW370" s="293">
        <v>3017</v>
      </c>
      <c r="CX370" s="293">
        <v>3411</v>
      </c>
      <c r="CY370" s="187" t="s">
        <v>464</v>
      </c>
      <c r="CZ370" s="295">
        <v>77585</v>
      </c>
      <c r="DA370" s="294">
        <v>860</v>
      </c>
      <c r="DB370" s="294">
        <v>890</v>
      </c>
      <c r="DC370" s="294">
        <v>1080</v>
      </c>
      <c r="DD370" s="294">
        <v>1410</v>
      </c>
      <c r="DE370" s="294">
        <v>1520</v>
      </c>
      <c r="DF370" s="294">
        <v>1748</v>
      </c>
      <c r="DG370" s="187">
        <v>1976</v>
      </c>
      <c r="DH370" s="294">
        <v>1118</v>
      </c>
      <c r="DI370" s="294">
        <v>1157</v>
      </c>
      <c r="DJ370" s="294">
        <v>1404</v>
      </c>
      <c r="DK370" s="294">
        <v>1833</v>
      </c>
      <c r="DL370" s="294">
        <v>1976</v>
      </c>
      <c r="DM370" s="294">
        <v>2272</v>
      </c>
      <c r="DN370" s="187">
        <v>2568</v>
      </c>
    </row>
    <row r="371" spans="88:118" x14ac:dyDescent="0.2">
      <c r="CJ371" s="10" t="s">
        <v>243</v>
      </c>
      <c r="CK371" s="293">
        <v>1073</v>
      </c>
      <c r="CL371" s="293">
        <v>1135</v>
      </c>
      <c r="CM371" s="293">
        <v>1357</v>
      </c>
      <c r="CN371" s="293">
        <v>1792</v>
      </c>
      <c r="CO371" s="293">
        <v>2303</v>
      </c>
      <c r="CP371" s="293">
        <v>2648</v>
      </c>
      <c r="CQ371" s="293">
        <v>2993</v>
      </c>
      <c r="CR371" s="293">
        <v>1394</v>
      </c>
      <c r="CS371" s="293">
        <v>1475</v>
      </c>
      <c r="CT371" s="293">
        <v>1764</v>
      </c>
      <c r="CU371" s="293">
        <v>2329</v>
      </c>
      <c r="CV371" s="293">
        <v>2993</v>
      </c>
      <c r="CW371" s="293">
        <v>3442</v>
      </c>
      <c r="CX371" s="293">
        <v>3890</v>
      </c>
      <c r="CY371" s="187" t="s">
        <v>464</v>
      </c>
      <c r="CZ371" s="295">
        <v>77611</v>
      </c>
      <c r="DA371" s="294">
        <v>870</v>
      </c>
      <c r="DB371" s="294">
        <v>910</v>
      </c>
      <c r="DC371" s="294">
        <v>1100</v>
      </c>
      <c r="DD371" s="294">
        <v>1440</v>
      </c>
      <c r="DE371" s="294">
        <v>1540</v>
      </c>
      <c r="DF371" s="294">
        <v>1771</v>
      </c>
      <c r="DG371" s="187">
        <v>2002</v>
      </c>
      <c r="DH371" s="294">
        <v>1131</v>
      </c>
      <c r="DI371" s="294">
        <v>1183</v>
      </c>
      <c r="DJ371" s="294">
        <v>1430</v>
      </c>
      <c r="DK371" s="294">
        <v>1872</v>
      </c>
      <c r="DL371" s="294">
        <v>2002</v>
      </c>
      <c r="DM371" s="294">
        <v>2302</v>
      </c>
      <c r="DN371" s="187">
        <v>2602</v>
      </c>
    </row>
    <row r="372" spans="88:118" x14ac:dyDescent="0.2">
      <c r="CJ372" s="10" t="s">
        <v>244</v>
      </c>
      <c r="CK372" s="293">
        <v>831</v>
      </c>
      <c r="CL372" s="293">
        <v>950</v>
      </c>
      <c r="CM372" s="293">
        <v>1067</v>
      </c>
      <c r="CN372" s="293">
        <v>1410</v>
      </c>
      <c r="CO372" s="293">
        <v>1586</v>
      </c>
      <c r="CP372" s="293">
        <v>1823</v>
      </c>
      <c r="CQ372" s="293">
        <v>2061</v>
      </c>
      <c r="CR372" s="293">
        <v>1080</v>
      </c>
      <c r="CS372" s="293">
        <v>1235</v>
      </c>
      <c r="CT372" s="293">
        <v>1387</v>
      </c>
      <c r="CU372" s="293">
        <v>1833</v>
      </c>
      <c r="CV372" s="293">
        <v>2061</v>
      </c>
      <c r="CW372" s="293">
        <v>2369</v>
      </c>
      <c r="CX372" s="293">
        <v>2679</v>
      </c>
      <c r="CY372" s="187" t="s">
        <v>464</v>
      </c>
      <c r="CZ372" s="295">
        <v>77613</v>
      </c>
      <c r="DA372" s="294">
        <v>830</v>
      </c>
      <c r="DB372" s="294">
        <v>870</v>
      </c>
      <c r="DC372" s="294">
        <v>1050</v>
      </c>
      <c r="DD372" s="294">
        <v>1370</v>
      </c>
      <c r="DE372" s="294">
        <v>1470</v>
      </c>
      <c r="DF372" s="294">
        <v>1690</v>
      </c>
      <c r="DG372" s="187">
        <v>1911</v>
      </c>
      <c r="DH372" s="294">
        <v>1079</v>
      </c>
      <c r="DI372" s="294">
        <v>1131</v>
      </c>
      <c r="DJ372" s="294">
        <v>1365</v>
      </c>
      <c r="DK372" s="294">
        <v>1781</v>
      </c>
      <c r="DL372" s="294">
        <v>1911</v>
      </c>
      <c r="DM372" s="294">
        <v>2197</v>
      </c>
      <c r="DN372" s="187">
        <v>2484</v>
      </c>
    </row>
    <row r="373" spans="88:118" x14ac:dyDescent="0.2">
      <c r="CJ373" s="10" t="s">
        <v>245</v>
      </c>
      <c r="CK373" s="293">
        <v>919</v>
      </c>
      <c r="CL373" s="293">
        <v>973</v>
      </c>
      <c r="CM373" s="293">
        <v>1181</v>
      </c>
      <c r="CN373" s="293">
        <v>1586</v>
      </c>
      <c r="CO373" s="293">
        <v>1730</v>
      </c>
      <c r="CP373" s="293">
        <v>1989</v>
      </c>
      <c r="CQ373" s="293">
        <v>2249</v>
      </c>
      <c r="CR373" s="293">
        <v>1194</v>
      </c>
      <c r="CS373" s="293">
        <v>1264</v>
      </c>
      <c r="CT373" s="293">
        <v>1535</v>
      </c>
      <c r="CU373" s="293">
        <v>2061</v>
      </c>
      <c r="CV373" s="293">
        <v>2249</v>
      </c>
      <c r="CW373" s="293">
        <v>2585</v>
      </c>
      <c r="CX373" s="293">
        <v>2923</v>
      </c>
      <c r="CY373" s="187" t="s">
        <v>464</v>
      </c>
      <c r="CZ373" s="295">
        <v>77619</v>
      </c>
      <c r="DA373" s="294">
        <v>1010</v>
      </c>
      <c r="DB373" s="294">
        <v>1050</v>
      </c>
      <c r="DC373" s="294">
        <v>1270</v>
      </c>
      <c r="DD373" s="294">
        <v>1660</v>
      </c>
      <c r="DE373" s="294">
        <v>1780</v>
      </c>
      <c r="DF373" s="294">
        <v>2047</v>
      </c>
      <c r="DG373" s="187">
        <v>2314</v>
      </c>
      <c r="DH373" s="294">
        <v>1313</v>
      </c>
      <c r="DI373" s="294">
        <v>1365</v>
      </c>
      <c r="DJ373" s="294">
        <v>1651</v>
      </c>
      <c r="DK373" s="294">
        <v>2158</v>
      </c>
      <c r="DL373" s="294">
        <v>2314</v>
      </c>
      <c r="DM373" s="294">
        <v>2661</v>
      </c>
      <c r="DN373" s="187">
        <v>3008</v>
      </c>
    </row>
    <row r="374" spans="88:118" x14ac:dyDescent="0.2">
      <c r="CJ374" s="10" t="s">
        <v>246</v>
      </c>
      <c r="CK374" s="293">
        <v>876</v>
      </c>
      <c r="CL374" s="293">
        <v>881</v>
      </c>
      <c r="CM374" s="293">
        <v>1087</v>
      </c>
      <c r="CN374" s="293">
        <v>1384</v>
      </c>
      <c r="CO374" s="293">
        <v>1449</v>
      </c>
      <c r="CP374" s="293">
        <v>1666</v>
      </c>
      <c r="CQ374" s="293">
        <v>1883</v>
      </c>
      <c r="CR374" s="293">
        <v>1138</v>
      </c>
      <c r="CS374" s="293">
        <v>1145</v>
      </c>
      <c r="CT374" s="293">
        <v>1413</v>
      </c>
      <c r="CU374" s="293">
        <v>1799</v>
      </c>
      <c r="CV374" s="293">
        <v>1883</v>
      </c>
      <c r="CW374" s="293">
        <v>2165</v>
      </c>
      <c r="CX374" s="293">
        <v>2447</v>
      </c>
      <c r="CY374" s="187" t="s">
        <v>464</v>
      </c>
      <c r="CZ374" s="295">
        <v>77622</v>
      </c>
      <c r="DA374" s="294">
        <v>1130</v>
      </c>
      <c r="DB374" s="294">
        <v>1180</v>
      </c>
      <c r="DC374" s="294">
        <v>1430</v>
      </c>
      <c r="DD374" s="294">
        <v>1870</v>
      </c>
      <c r="DE374" s="294">
        <v>2000</v>
      </c>
      <c r="DF374" s="294">
        <v>2300</v>
      </c>
      <c r="DG374" s="187">
        <v>2600</v>
      </c>
      <c r="DH374" s="294">
        <v>1469</v>
      </c>
      <c r="DI374" s="294">
        <v>1534</v>
      </c>
      <c r="DJ374" s="294">
        <v>1859</v>
      </c>
      <c r="DK374" s="294">
        <v>2431</v>
      </c>
      <c r="DL374" s="294">
        <v>2600</v>
      </c>
      <c r="DM374" s="294">
        <v>2990</v>
      </c>
      <c r="DN374" s="187">
        <v>3380</v>
      </c>
    </row>
    <row r="375" spans="88:118" x14ac:dyDescent="0.2">
      <c r="CJ375" s="10" t="s">
        <v>247</v>
      </c>
      <c r="CK375" s="293">
        <v>677</v>
      </c>
      <c r="CL375" s="293">
        <v>803</v>
      </c>
      <c r="CM375" s="293">
        <v>999</v>
      </c>
      <c r="CN375" s="293">
        <v>1408</v>
      </c>
      <c r="CO375" s="293">
        <v>1558</v>
      </c>
      <c r="CP375" s="293">
        <v>1791</v>
      </c>
      <c r="CQ375" s="293">
        <v>2025</v>
      </c>
      <c r="CR375" s="293">
        <v>880</v>
      </c>
      <c r="CS375" s="293">
        <v>1043</v>
      </c>
      <c r="CT375" s="293">
        <v>1298</v>
      </c>
      <c r="CU375" s="293">
        <v>1830</v>
      </c>
      <c r="CV375" s="293">
        <v>2025</v>
      </c>
      <c r="CW375" s="293">
        <v>2328</v>
      </c>
      <c r="CX375" s="293">
        <v>2632</v>
      </c>
      <c r="CY375" s="187" t="s">
        <v>464</v>
      </c>
      <c r="CZ375" s="295">
        <v>77625</v>
      </c>
      <c r="DA375" s="294">
        <v>810</v>
      </c>
      <c r="DB375" s="294">
        <v>840</v>
      </c>
      <c r="DC375" s="294">
        <v>1020</v>
      </c>
      <c r="DD375" s="294">
        <v>1330</v>
      </c>
      <c r="DE375" s="294">
        <v>1430</v>
      </c>
      <c r="DF375" s="294">
        <v>1644</v>
      </c>
      <c r="DG375" s="187">
        <v>1859</v>
      </c>
      <c r="DH375" s="294">
        <v>1053</v>
      </c>
      <c r="DI375" s="294">
        <v>1092</v>
      </c>
      <c r="DJ375" s="294">
        <v>1326</v>
      </c>
      <c r="DK375" s="294">
        <v>1729</v>
      </c>
      <c r="DL375" s="294">
        <v>1859</v>
      </c>
      <c r="DM375" s="294">
        <v>2137</v>
      </c>
      <c r="DN375" s="187">
        <v>2416</v>
      </c>
    </row>
    <row r="376" spans="88:118" x14ac:dyDescent="0.2">
      <c r="CJ376" s="10" t="s">
        <v>248</v>
      </c>
      <c r="CK376" s="293">
        <v>729</v>
      </c>
      <c r="CL376" s="293">
        <v>730</v>
      </c>
      <c r="CM376" s="293">
        <v>936</v>
      </c>
      <c r="CN376" s="293">
        <v>1132</v>
      </c>
      <c r="CO376" s="293">
        <v>1391</v>
      </c>
      <c r="CP376" s="293">
        <v>1599</v>
      </c>
      <c r="CQ376" s="293">
        <v>1808</v>
      </c>
      <c r="CR376" s="293">
        <v>947</v>
      </c>
      <c r="CS376" s="293">
        <v>949</v>
      </c>
      <c r="CT376" s="293">
        <v>1216</v>
      </c>
      <c r="CU376" s="293">
        <v>1471</v>
      </c>
      <c r="CV376" s="293">
        <v>1808</v>
      </c>
      <c r="CW376" s="293">
        <v>2078</v>
      </c>
      <c r="CX376" s="293">
        <v>2350</v>
      </c>
      <c r="CY376" s="187" t="s">
        <v>464</v>
      </c>
      <c r="CZ376" s="295">
        <v>77627</v>
      </c>
      <c r="DA376" s="294">
        <v>990</v>
      </c>
      <c r="DB376" s="294">
        <v>1030</v>
      </c>
      <c r="DC376" s="294">
        <v>1250</v>
      </c>
      <c r="DD376" s="294">
        <v>1630</v>
      </c>
      <c r="DE376" s="294">
        <v>1750</v>
      </c>
      <c r="DF376" s="294">
        <v>2012</v>
      </c>
      <c r="DG376" s="187">
        <v>2275</v>
      </c>
      <c r="DH376" s="294">
        <v>1287</v>
      </c>
      <c r="DI376" s="294">
        <v>1339</v>
      </c>
      <c r="DJ376" s="294">
        <v>1625</v>
      </c>
      <c r="DK376" s="294">
        <v>2119</v>
      </c>
      <c r="DL376" s="294">
        <v>2275</v>
      </c>
      <c r="DM376" s="294">
        <v>2615</v>
      </c>
      <c r="DN376" s="187">
        <v>2957</v>
      </c>
    </row>
    <row r="377" spans="88:118" x14ac:dyDescent="0.2">
      <c r="CJ377" s="10" t="s">
        <v>249</v>
      </c>
      <c r="CK377" s="293">
        <v>800</v>
      </c>
      <c r="CL377" s="293">
        <v>843</v>
      </c>
      <c r="CM377" s="293">
        <v>1037</v>
      </c>
      <c r="CN377" s="293">
        <v>1418</v>
      </c>
      <c r="CO377" s="293">
        <v>1611</v>
      </c>
      <c r="CP377" s="293">
        <v>1852</v>
      </c>
      <c r="CQ377" s="293">
        <v>2094</v>
      </c>
      <c r="CR377" s="293">
        <v>1040</v>
      </c>
      <c r="CS377" s="293">
        <v>1095</v>
      </c>
      <c r="CT377" s="293">
        <v>1348</v>
      </c>
      <c r="CU377" s="293">
        <v>1843</v>
      </c>
      <c r="CV377" s="293">
        <v>2094</v>
      </c>
      <c r="CW377" s="293">
        <v>2407</v>
      </c>
      <c r="CX377" s="293">
        <v>2722</v>
      </c>
      <c r="CY377" s="187" t="s">
        <v>464</v>
      </c>
      <c r="CZ377" s="295">
        <v>77629</v>
      </c>
      <c r="DA377" s="294">
        <v>830</v>
      </c>
      <c r="DB377" s="294">
        <v>870</v>
      </c>
      <c r="DC377" s="294">
        <v>1050</v>
      </c>
      <c r="DD377" s="294">
        <v>1370</v>
      </c>
      <c r="DE377" s="294">
        <v>1500</v>
      </c>
      <c r="DF377" s="294">
        <v>1725</v>
      </c>
      <c r="DG377" s="187">
        <v>1950</v>
      </c>
      <c r="DH377" s="294">
        <v>1079</v>
      </c>
      <c r="DI377" s="294">
        <v>1131</v>
      </c>
      <c r="DJ377" s="294">
        <v>1365</v>
      </c>
      <c r="DK377" s="294">
        <v>1781</v>
      </c>
      <c r="DL377" s="294">
        <v>1950</v>
      </c>
      <c r="DM377" s="294">
        <v>2242</v>
      </c>
      <c r="DN377" s="187">
        <v>2535</v>
      </c>
    </row>
    <row r="378" spans="88:118" x14ac:dyDescent="0.2">
      <c r="CJ378" s="10" t="s">
        <v>250</v>
      </c>
      <c r="CK378" s="293">
        <v>702</v>
      </c>
      <c r="CL378" s="293">
        <v>706</v>
      </c>
      <c r="CM378" s="293">
        <v>928</v>
      </c>
      <c r="CN378" s="293">
        <v>1122</v>
      </c>
      <c r="CO378" s="293">
        <v>1379</v>
      </c>
      <c r="CP378" s="293">
        <v>1585</v>
      </c>
      <c r="CQ378" s="293">
        <v>1792</v>
      </c>
      <c r="CR378" s="293">
        <v>912</v>
      </c>
      <c r="CS378" s="293">
        <v>917</v>
      </c>
      <c r="CT378" s="293">
        <v>1206</v>
      </c>
      <c r="CU378" s="293">
        <v>1458</v>
      </c>
      <c r="CV378" s="293">
        <v>1792</v>
      </c>
      <c r="CW378" s="293">
        <v>2060</v>
      </c>
      <c r="CX378" s="293">
        <v>2329</v>
      </c>
      <c r="CY378" s="187" t="s">
        <v>464</v>
      </c>
      <c r="CZ378" s="295">
        <v>77630</v>
      </c>
      <c r="DA378" s="294">
        <v>870</v>
      </c>
      <c r="DB378" s="294">
        <v>910</v>
      </c>
      <c r="DC378" s="294">
        <v>1100</v>
      </c>
      <c r="DD378" s="294">
        <v>1440</v>
      </c>
      <c r="DE378" s="294">
        <v>1540</v>
      </c>
      <c r="DF378" s="294">
        <v>1771</v>
      </c>
      <c r="DG378" s="187">
        <v>2002</v>
      </c>
      <c r="DH378" s="294">
        <v>1131</v>
      </c>
      <c r="DI378" s="294">
        <v>1183</v>
      </c>
      <c r="DJ378" s="294">
        <v>1430</v>
      </c>
      <c r="DK378" s="294">
        <v>1872</v>
      </c>
      <c r="DL378" s="294">
        <v>2002</v>
      </c>
      <c r="DM378" s="294">
        <v>2302</v>
      </c>
      <c r="DN378" s="187">
        <v>2602</v>
      </c>
    </row>
    <row r="379" spans="88:118" x14ac:dyDescent="0.2">
      <c r="CJ379" s="10" t="s">
        <v>251</v>
      </c>
      <c r="CK379" s="293">
        <v>684</v>
      </c>
      <c r="CL379" s="293">
        <v>689</v>
      </c>
      <c r="CM379" s="293">
        <v>905</v>
      </c>
      <c r="CN379" s="293">
        <v>1201</v>
      </c>
      <c r="CO379" s="293">
        <v>1205</v>
      </c>
      <c r="CP379" s="293">
        <v>1385</v>
      </c>
      <c r="CQ379" s="293">
        <v>1566</v>
      </c>
      <c r="CR379" s="293">
        <v>889</v>
      </c>
      <c r="CS379" s="293">
        <v>895</v>
      </c>
      <c r="CT379" s="293">
        <v>1176</v>
      </c>
      <c r="CU379" s="293">
        <v>1561</v>
      </c>
      <c r="CV379" s="293">
        <v>1566</v>
      </c>
      <c r="CW379" s="293">
        <v>1800</v>
      </c>
      <c r="CX379" s="293">
        <v>2035</v>
      </c>
      <c r="CY379" s="187" t="s">
        <v>464</v>
      </c>
      <c r="CZ379" s="295">
        <v>77631</v>
      </c>
      <c r="DA379" s="294">
        <v>850</v>
      </c>
      <c r="DB379" s="294">
        <v>890</v>
      </c>
      <c r="DC379" s="294">
        <v>1070</v>
      </c>
      <c r="DD379" s="294">
        <v>1400</v>
      </c>
      <c r="DE379" s="294">
        <v>1500</v>
      </c>
      <c r="DF379" s="294">
        <v>1725</v>
      </c>
      <c r="DG379" s="187">
        <v>1950</v>
      </c>
      <c r="DH379" s="294">
        <v>1105</v>
      </c>
      <c r="DI379" s="294">
        <v>1157</v>
      </c>
      <c r="DJ379" s="294">
        <v>1391</v>
      </c>
      <c r="DK379" s="294">
        <v>1820</v>
      </c>
      <c r="DL379" s="294">
        <v>1950</v>
      </c>
      <c r="DM379" s="294">
        <v>2242</v>
      </c>
      <c r="DN379" s="187">
        <v>2535</v>
      </c>
    </row>
    <row r="380" spans="88:118" x14ac:dyDescent="0.2">
      <c r="CJ380" s="10" t="s">
        <v>252</v>
      </c>
      <c r="CK380" s="293">
        <v>1519</v>
      </c>
      <c r="CL380" s="293">
        <v>1635</v>
      </c>
      <c r="CM380" s="293">
        <v>1924</v>
      </c>
      <c r="CN380" s="293">
        <v>2470</v>
      </c>
      <c r="CO380" s="293">
        <v>2840</v>
      </c>
      <c r="CP380" s="293">
        <v>3266</v>
      </c>
      <c r="CQ380" s="293">
        <v>3692</v>
      </c>
      <c r="CR380" s="293">
        <v>1974</v>
      </c>
      <c r="CS380" s="293">
        <v>2125</v>
      </c>
      <c r="CT380" s="293">
        <v>2501</v>
      </c>
      <c r="CU380" s="293">
        <v>3211</v>
      </c>
      <c r="CV380" s="293">
        <v>3692</v>
      </c>
      <c r="CW380" s="293">
        <v>4245</v>
      </c>
      <c r="CX380" s="293">
        <v>4799</v>
      </c>
      <c r="CY380" s="187" t="s">
        <v>464</v>
      </c>
      <c r="CZ380" s="295">
        <v>77632</v>
      </c>
      <c r="DA380" s="294">
        <v>880</v>
      </c>
      <c r="DB380" s="294">
        <v>920</v>
      </c>
      <c r="DC380" s="294">
        <v>1110</v>
      </c>
      <c r="DD380" s="294">
        <v>1450</v>
      </c>
      <c r="DE380" s="294">
        <v>1550</v>
      </c>
      <c r="DF380" s="294">
        <v>1782</v>
      </c>
      <c r="DG380" s="187">
        <v>2015</v>
      </c>
      <c r="DH380" s="294">
        <v>1144</v>
      </c>
      <c r="DI380" s="294">
        <v>1196</v>
      </c>
      <c r="DJ380" s="294">
        <v>1443</v>
      </c>
      <c r="DK380" s="294">
        <v>1885</v>
      </c>
      <c r="DL380" s="294">
        <v>2015</v>
      </c>
      <c r="DM380" s="294">
        <v>2316</v>
      </c>
      <c r="DN380" s="187">
        <v>2619</v>
      </c>
    </row>
    <row r="381" spans="88:118" x14ac:dyDescent="0.2">
      <c r="CJ381" s="10" t="s">
        <v>253</v>
      </c>
      <c r="CK381" s="293">
        <v>1067</v>
      </c>
      <c r="CL381" s="293">
        <v>1197</v>
      </c>
      <c r="CM381" s="293">
        <v>1458</v>
      </c>
      <c r="CN381" s="293">
        <v>1846</v>
      </c>
      <c r="CO381" s="293">
        <v>2206</v>
      </c>
      <c r="CP381" s="293">
        <v>2536</v>
      </c>
      <c r="CQ381" s="293">
        <v>2867</v>
      </c>
      <c r="CR381" s="293">
        <v>1387</v>
      </c>
      <c r="CS381" s="293">
        <v>1556</v>
      </c>
      <c r="CT381" s="293">
        <v>1895</v>
      </c>
      <c r="CU381" s="293">
        <v>2399</v>
      </c>
      <c r="CV381" s="293">
        <v>2867</v>
      </c>
      <c r="CW381" s="293">
        <v>3296</v>
      </c>
      <c r="CX381" s="293">
        <v>3727</v>
      </c>
      <c r="CY381" s="187" t="s">
        <v>464</v>
      </c>
      <c r="CZ381" s="295">
        <v>77640</v>
      </c>
      <c r="DA381" s="294">
        <v>940</v>
      </c>
      <c r="DB381" s="294">
        <v>980</v>
      </c>
      <c r="DC381" s="294">
        <v>1190</v>
      </c>
      <c r="DD381" s="294">
        <v>1550</v>
      </c>
      <c r="DE381" s="294">
        <v>1660</v>
      </c>
      <c r="DF381" s="294">
        <v>1909</v>
      </c>
      <c r="DG381" s="187">
        <v>2158</v>
      </c>
      <c r="DH381" s="294">
        <v>1222</v>
      </c>
      <c r="DI381" s="294">
        <v>1274</v>
      </c>
      <c r="DJ381" s="294">
        <v>1547</v>
      </c>
      <c r="DK381" s="294">
        <v>2015</v>
      </c>
      <c r="DL381" s="294">
        <v>2158</v>
      </c>
      <c r="DM381" s="294">
        <v>2481</v>
      </c>
      <c r="DN381" s="187">
        <v>2805</v>
      </c>
    </row>
    <row r="382" spans="88:118" x14ac:dyDescent="0.2">
      <c r="CJ382" s="10" t="s">
        <v>254</v>
      </c>
      <c r="CK382" s="293">
        <v>791</v>
      </c>
      <c r="CL382" s="293">
        <v>818</v>
      </c>
      <c r="CM382" s="293">
        <v>1016</v>
      </c>
      <c r="CN382" s="293">
        <v>1332</v>
      </c>
      <c r="CO382" s="293">
        <v>1510</v>
      </c>
      <c r="CP382" s="293">
        <v>1736</v>
      </c>
      <c r="CQ382" s="293">
        <v>1963</v>
      </c>
      <c r="CR382" s="293">
        <v>1028</v>
      </c>
      <c r="CS382" s="293">
        <v>1063</v>
      </c>
      <c r="CT382" s="293">
        <v>1320</v>
      </c>
      <c r="CU382" s="293">
        <v>1731</v>
      </c>
      <c r="CV382" s="293">
        <v>1963</v>
      </c>
      <c r="CW382" s="293">
        <v>2256</v>
      </c>
      <c r="CX382" s="293">
        <v>2551</v>
      </c>
      <c r="CY382" s="187" t="s">
        <v>464</v>
      </c>
      <c r="CZ382" s="295">
        <v>77642</v>
      </c>
      <c r="DA382" s="294">
        <v>860</v>
      </c>
      <c r="DB382" s="294">
        <v>900</v>
      </c>
      <c r="DC382" s="294">
        <v>1090</v>
      </c>
      <c r="DD382" s="294">
        <v>1420</v>
      </c>
      <c r="DE382" s="294">
        <v>1520</v>
      </c>
      <c r="DF382" s="294">
        <v>1748</v>
      </c>
      <c r="DG382" s="187">
        <v>1976</v>
      </c>
      <c r="DH382" s="294">
        <v>1118</v>
      </c>
      <c r="DI382" s="294">
        <v>1170</v>
      </c>
      <c r="DJ382" s="294">
        <v>1417</v>
      </c>
      <c r="DK382" s="294">
        <v>1846</v>
      </c>
      <c r="DL382" s="294">
        <v>1976</v>
      </c>
      <c r="DM382" s="294">
        <v>2272</v>
      </c>
      <c r="DN382" s="187">
        <v>2568</v>
      </c>
    </row>
    <row r="383" spans="88:118" x14ac:dyDescent="0.2">
      <c r="CJ383" s="10" t="s">
        <v>255</v>
      </c>
      <c r="CK383" s="293">
        <v>946</v>
      </c>
      <c r="CL383" s="293">
        <v>1047</v>
      </c>
      <c r="CM383" s="293">
        <v>1175</v>
      </c>
      <c r="CN383" s="293">
        <v>1656</v>
      </c>
      <c r="CO383" s="293">
        <v>1800</v>
      </c>
      <c r="CP383" s="293">
        <v>2070</v>
      </c>
      <c r="CQ383" s="293">
        <v>2340</v>
      </c>
      <c r="CR383" s="293">
        <v>1229</v>
      </c>
      <c r="CS383" s="293">
        <v>1361</v>
      </c>
      <c r="CT383" s="293">
        <v>1527</v>
      </c>
      <c r="CU383" s="293">
        <v>2152</v>
      </c>
      <c r="CV383" s="293">
        <v>2340</v>
      </c>
      <c r="CW383" s="293">
        <v>2691</v>
      </c>
      <c r="CX383" s="293">
        <v>3042</v>
      </c>
      <c r="CY383" s="187" t="s">
        <v>464</v>
      </c>
      <c r="CZ383" s="295">
        <v>77651</v>
      </c>
      <c r="DA383" s="294">
        <v>990</v>
      </c>
      <c r="DB383" s="294">
        <v>1030</v>
      </c>
      <c r="DC383" s="294">
        <v>1250</v>
      </c>
      <c r="DD383" s="294">
        <v>1630</v>
      </c>
      <c r="DE383" s="294">
        <v>1750</v>
      </c>
      <c r="DF383" s="294">
        <v>2012</v>
      </c>
      <c r="DG383" s="187">
        <v>2275</v>
      </c>
      <c r="DH383" s="294">
        <v>1287</v>
      </c>
      <c r="DI383" s="294">
        <v>1339</v>
      </c>
      <c r="DJ383" s="294">
        <v>1625</v>
      </c>
      <c r="DK383" s="294">
        <v>2119</v>
      </c>
      <c r="DL383" s="294">
        <v>2275</v>
      </c>
      <c r="DM383" s="294">
        <v>2615</v>
      </c>
      <c r="DN383" s="187">
        <v>2957</v>
      </c>
    </row>
    <row r="384" spans="88:118" x14ac:dyDescent="0.2">
      <c r="CJ384" s="10" t="s">
        <v>256</v>
      </c>
      <c r="CK384" s="293">
        <v>740</v>
      </c>
      <c r="CL384" s="293">
        <v>831</v>
      </c>
      <c r="CM384" s="293">
        <v>1092</v>
      </c>
      <c r="CN384" s="293">
        <v>1320</v>
      </c>
      <c r="CO384" s="293">
        <v>1623</v>
      </c>
      <c r="CP384" s="293">
        <v>1866</v>
      </c>
      <c r="CQ384" s="293">
        <v>2109</v>
      </c>
      <c r="CR384" s="293">
        <v>962</v>
      </c>
      <c r="CS384" s="293">
        <v>1080</v>
      </c>
      <c r="CT384" s="293">
        <v>1419</v>
      </c>
      <c r="CU384" s="293">
        <v>1716</v>
      </c>
      <c r="CV384" s="293">
        <v>2109</v>
      </c>
      <c r="CW384" s="293">
        <v>2425</v>
      </c>
      <c r="CX384" s="293">
        <v>2741</v>
      </c>
      <c r="CY384" s="187" t="s">
        <v>464</v>
      </c>
      <c r="CZ384" s="295">
        <v>77655</v>
      </c>
      <c r="DA384" s="294">
        <v>910</v>
      </c>
      <c r="DB384" s="294">
        <v>950</v>
      </c>
      <c r="DC384" s="294">
        <v>1150</v>
      </c>
      <c r="DD384" s="294">
        <v>1500</v>
      </c>
      <c r="DE384" s="294">
        <v>1610</v>
      </c>
      <c r="DF384" s="294">
        <v>1851</v>
      </c>
      <c r="DG384" s="187">
        <v>2093</v>
      </c>
      <c r="DH384" s="294">
        <v>1183</v>
      </c>
      <c r="DI384" s="294">
        <v>1235</v>
      </c>
      <c r="DJ384" s="294">
        <v>1495</v>
      </c>
      <c r="DK384" s="294">
        <v>1950</v>
      </c>
      <c r="DL384" s="294">
        <v>2093</v>
      </c>
      <c r="DM384" s="294">
        <v>2406</v>
      </c>
      <c r="DN384" s="187">
        <v>2720</v>
      </c>
    </row>
    <row r="385" spans="88:118" x14ac:dyDescent="0.2">
      <c r="CJ385" s="10" t="s">
        <v>257</v>
      </c>
      <c r="CK385" s="293">
        <v>907</v>
      </c>
      <c r="CL385" s="293">
        <v>951</v>
      </c>
      <c r="CM385" s="293">
        <v>1165</v>
      </c>
      <c r="CN385" s="293">
        <v>1409</v>
      </c>
      <c r="CO385" s="293">
        <v>1731</v>
      </c>
      <c r="CP385" s="293">
        <v>1990</v>
      </c>
      <c r="CQ385" s="293">
        <v>2250</v>
      </c>
      <c r="CR385" s="293">
        <v>1179</v>
      </c>
      <c r="CS385" s="293">
        <v>1236</v>
      </c>
      <c r="CT385" s="293">
        <v>1514</v>
      </c>
      <c r="CU385" s="293">
        <v>1831</v>
      </c>
      <c r="CV385" s="293">
        <v>2250</v>
      </c>
      <c r="CW385" s="293">
        <v>2587</v>
      </c>
      <c r="CX385" s="293">
        <v>2925</v>
      </c>
      <c r="CY385" s="187" t="s">
        <v>464</v>
      </c>
      <c r="CZ385" s="295">
        <v>77656</v>
      </c>
      <c r="DA385" s="294">
        <v>840</v>
      </c>
      <c r="DB385" s="294">
        <v>880</v>
      </c>
      <c r="DC385" s="294">
        <v>1060</v>
      </c>
      <c r="DD385" s="294">
        <v>1380</v>
      </c>
      <c r="DE385" s="294">
        <v>1480</v>
      </c>
      <c r="DF385" s="294">
        <v>1702</v>
      </c>
      <c r="DG385" s="187">
        <v>1924</v>
      </c>
      <c r="DH385" s="294">
        <v>1092</v>
      </c>
      <c r="DI385" s="294">
        <v>1144</v>
      </c>
      <c r="DJ385" s="294">
        <v>1378</v>
      </c>
      <c r="DK385" s="294">
        <v>1794</v>
      </c>
      <c r="DL385" s="294">
        <v>1924</v>
      </c>
      <c r="DM385" s="294">
        <v>2212</v>
      </c>
      <c r="DN385" s="187">
        <v>2501</v>
      </c>
    </row>
    <row r="386" spans="88:118" x14ac:dyDescent="0.2">
      <c r="CJ386" s="10" t="s">
        <v>258</v>
      </c>
      <c r="CK386" s="293">
        <v>744</v>
      </c>
      <c r="CL386" s="293">
        <v>799</v>
      </c>
      <c r="CM386" s="293">
        <v>955</v>
      </c>
      <c r="CN386" s="293">
        <v>1261</v>
      </c>
      <c r="CO386" s="293">
        <v>1393</v>
      </c>
      <c r="CP386" s="293">
        <v>1601</v>
      </c>
      <c r="CQ386" s="293">
        <v>1810</v>
      </c>
      <c r="CR386" s="293">
        <v>967</v>
      </c>
      <c r="CS386" s="293">
        <v>1038</v>
      </c>
      <c r="CT386" s="293">
        <v>1241</v>
      </c>
      <c r="CU386" s="293">
        <v>1639</v>
      </c>
      <c r="CV386" s="293">
        <v>1810</v>
      </c>
      <c r="CW386" s="293">
        <v>2081</v>
      </c>
      <c r="CX386" s="293">
        <v>2353</v>
      </c>
      <c r="CY386" s="187" t="s">
        <v>464</v>
      </c>
      <c r="CZ386" s="295">
        <v>77657</v>
      </c>
      <c r="DA386" s="294">
        <v>860</v>
      </c>
      <c r="DB386" s="294">
        <v>890</v>
      </c>
      <c r="DC386" s="294">
        <v>1080</v>
      </c>
      <c r="DD386" s="294">
        <v>1410</v>
      </c>
      <c r="DE386" s="294">
        <v>1510</v>
      </c>
      <c r="DF386" s="294">
        <v>1736</v>
      </c>
      <c r="DG386" s="187">
        <v>1963</v>
      </c>
      <c r="DH386" s="294">
        <v>1118</v>
      </c>
      <c r="DI386" s="294">
        <v>1157</v>
      </c>
      <c r="DJ386" s="294">
        <v>1404</v>
      </c>
      <c r="DK386" s="294">
        <v>1833</v>
      </c>
      <c r="DL386" s="294">
        <v>1963</v>
      </c>
      <c r="DM386" s="294">
        <v>2256</v>
      </c>
      <c r="DN386" s="187">
        <v>2551</v>
      </c>
    </row>
    <row r="387" spans="88:118" x14ac:dyDescent="0.2">
      <c r="CJ387" s="10" t="s">
        <v>259</v>
      </c>
      <c r="CK387" s="293">
        <v>705</v>
      </c>
      <c r="CL387" s="293">
        <v>721</v>
      </c>
      <c r="CM387" s="293">
        <v>905</v>
      </c>
      <c r="CN387" s="293">
        <v>1094</v>
      </c>
      <c r="CO387" s="293">
        <v>1345</v>
      </c>
      <c r="CP387" s="293">
        <v>1546</v>
      </c>
      <c r="CQ387" s="293">
        <v>1748</v>
      </c>
      <c r="CR387" s="293">
        <v>916</v>
      </c>
      <c r="CS387" s="293">
        <v>937</v>
      </c>
      <c r="CT387" s="293">
        <v>1176</v>
      </c>
      <c r="CU387" s="293">
        <v>1422</v>
      </c>
      <c r="CV387" s="293">
        <v>1748</v>
      </c>
      <c r="CW387" s="293">
        <v>2009</v>
      </c>
      <c r="CX387" s="293">
        <v>2272</v>
      </c>
      <c r="CY387" s="187" t="s">
        <v>464</v>
      </c>
      <c r="CZ387" s="295">
        <v>77659</v>
      </c>
      <c r="DA387" s="294">
        <v>910</v>
      </c>
      <c r="DB387" s="294">
        <v>950</v>
      </c>
      <c r="DC387" s="294">
        <v>1150</v>
      </c>
      <c r="DD387" s="294">
        <v>1500</v>
      </c>
      <c r="DE387" s="294">
        <v>1610</v>
      </c>
      <c r="DF387" s="294">
        <v>1851</v>
      </c>
      <c r="DG387" s="187">
        <v>2093</v>
      </c>
      <c r="DH387" s="294">
        <v>1183</v>
      </c>
      <c r="DI387" s="294">
        <v>1235</v>
      </c>
      <c r="DJ387" s="294">
        <v>1495</v>
      </c>
      <c r="DK387" s="294">
        <v>1950</v>
      </c>
      <c r="DL387" s="294">
        <v>2093</v>
      </c>
      <c r="DM387" s="294">
        <v>2406</v>
      </c>
      <c r="DN387" s="187">
        <v>2720</v>
      </c>
    </row>
    <row r="388" spans="88:118" x14ac:dyDescent="0.2">
      <c r="CJ388" s="10" t="s">
        <v>260</v>
      </c>
      <c r="CK388" s="293">
        <v>705</v>
      </c>
      <c r="CL388" s="293">
        <v>729</v>
      </c>
      <c r="CM388" s="293">
        <v>905</v>
      </c>
      <c r="CN388" s="293">
        <v>1275</v>
      </c>
      <c r="CO388" s="293">
        <v>1345</v>
      </c>
      <c r="CP388" s="293">
        <v>1546</v>
      </c>
      <c r="CQ388" s="293">
        <v>1748</v>
      </c>
      <c r="CR388" s="293">
        <v>916</v>
      </c>
      <c r="CS388" s="293">
        <v>947</v>
      </c>
      <c r="CT388" s="293">
        <v>1176</v>
      </c>
      <c r="CU388" s="293">
        <v>1657</v>
      </c>
      <c r="CV388" s="293">
        <v>1748</v>
      </c>
      <c r="CW388" s="293">
        <v>2009</v>
      </c>
      <c r="CX388" s="293">
        <v>2272</v>
      </c>
      <c r="CY388" s="187" t="s">
        <v>464</v>
      </c>
      <c r="CZ388" s="295">
        <v>77662</v>
      </c>
      <c r="DA388" s="294">
        <v>740</v>
      </c>
      <c r="DB388" s="294">
        <v>780</v>
      </c>
      <c r="DC388" s="294">
        <v>940</v>
      </c>
      <c r="DD388" s="294">
        <v>1230</v>
      </c>
      <c r="DE388" s="294">
        <v>1320</v>
      </c>
      <c r="DF388" s="294">
        <v>1518</v>
      </c>
      <c r="DG388" s="187">
        <v>1716</v>
      </c>
      <c r="DH388" s="294">
        <v>962</v>
      </c>
      <c r="DI388" s="294">
        <v>1014</v>
      </c>
      <c r="DJ388" s="294">
        <v>1222</v>
      </c>
      <c r="DK388" s="294">
        <v>1599</v>
      </c>
      <c r="DL388" s="294">
        <v>1716</v>
      </c>
      <c r="DM388" s="294">
        <v>1973</v>
      </c>
      <c r="DN388" s="187">
        <v>2230</v>
      </c>
    </row>
    <row r="389" spans="88:118" x14ac:dyDescent="0.2">
      <c r="CY389" s="187" t="s">
        <v>464</v>
      </c>
      <c r="CZ389" s="295">
        <v>77663</v>
      </c>
      <c r="DA389" s="294">
        <v>810</v>
      </c>
      <c r="DB389" s="294">
        <v>840</v>
      </c>
      <c r="DC389" s="294">
        <v>1020</v>
      </c>
      <c r="DD389" s="294">
        <v>1330</v>
      </c>
      <c r="DE389" s="294">
        <v>1430</v>
      </c>
      <c r="DF389" s="294">
        <v>1644</v>
      </c>
      <c r="DG389" s="187">
        <v>1859</v>
      </c>
      <c r="DH389" s="294">
        <v>1053</v>
      </c>
      <c r="DI389" s="294">
        <v>1092</v>
      </c>
      <c r="DJ389" s="294">
        <v>1326</v>
      </c>
      <c r="DK389" s="294">
        <v>1729</v>
      </c>
      <c r="DL389" s="294">
        <v>1859</v>
      </c>
      <c r="DM389" s="294">
        <v>2137</v>
      </c>
      <c r="DN389" s="187">
        <v>2416</v>
      </c>
    </row>
    <row r="390" spans="88:118" x14ac:dyDescent="0.2">
      <c r="CY390" s="187" t="s">
        <v>464</v>
      </c>
      <c r="CZ390" s="295">
        <v>77664</v>
      </c>
      <c r="DA390" s="294">
        <v>850</v>
      </c>
      <c r="DB390" s="294">
        <v>890</v>
      </c>
      <c r="DC390" s="294">
        <v>1070</v>
      </c>
      <c r="DD390" s="294">
        <v>1400</v>
      </c>
      <c r="DE390" s="294">
        <v>1500</v>
      </c>
      <c r="DF390" s="294">
        <v>1725</v>
      </c>
      <c r="DG390" s="187">
        <v>1950</v>
      </c>
      <c r="DH390" s="294">
        <v>1105</v>
      </c>
      <c r="DI390" s="294">
        <v>1157</v>
      </c>
      <c r="DJ390" s="294">
        <v>1391</v>
      </c>
      <c r="DK390" s="294">
        <v>1820</v>
      </c>
      <c r="DL390" s="294">
        <v>1950</v>
      </c>
      <c r="DM390" s="294">
        <v>2242</v>
      </c>
      <c r="DN390" s="187">
        <v>2535</v>
      </c>
    </row>
    <row r="391" spans="88:118" x14ac:dyDescent="0.2">
      <c r="CY391" s="187" t="s">
        <v>464</v>
      </c>
      <c r="CZ391" s="295">
        <v>77665</v>
      </c>
      <c r="DA391" s="294">
        <v>720</v>
      </c>
      <c r="DB391" s="294">
        <v>760</v>
      </c>
      <c r="DC391" s="294">
        <v>910</v>
      </c>
      <c r="DD391" s="294">
        <v>1190</v>
      </c>
      <c r="DE391" s="294">
        <v>1480</v>
      </c>
      <c r="DF391" s="294">
        <v>1702</v>
      </c>
      <c r="DG391" s="187">
        <v>1924</v>
      </c>
      <c r="DH391" s="294">
        <v>936</v>
      </c>
      <c r="DI391" s="294">
        <v>988</v>
      </c>
      <c r="DJ391" s="294">
        <v>1183</v>
      </c>
      <c r="DK391" s="294">
        <v>1547</v>
      </c>
      <c r="DL391" s="294">
        <v>1924</v>
      </c>
      <c r="DM391" s="294">
        <v>2212</v>
      </c>
      <c r="DN391" s="187">
        <v>2501</v>
      </c>
    </row>
    <row r="392" spans="88:118" x14ac:dyDescent="0.2">
      <c r="CY392" s="187" t="s">
        <v>464</v>
      </c>
      <c r="CZ392" s="295">
        <v>77670</v>
      </c>
      <c r="DA392" s="294">
        <v>850</v>
      </c>
      <c r="DB392" s="294">
        <v>890</v>
      </c>
      <c r="DC392" s="294">
        <v>1070</v>
      </c>
      <c r="DD392" s="294">
        <v>1400</v>
      </c>
      <c r="DE392" s="294">
        <v>1500</v>
      </c>
      <c r="DF392" s="294">
        <v>1725</v>
      </c>
      <c r="DG392" s="187">
        <v>1950</v>
      </c>
      <c r="DH392" s="294">
        <v>1105</v>
      </c>
      <c r="DI392" s="294">
        <v>1157</v>
      </c>
      <c r="DJ392" s="294">
        <v>1391</v>
      </c>
      <c r="DK392" s="294">
        <v>1820</v>
      </c>
      <c r="DL392" s="294">
        <v>1950</v>
      </c>
      <c r="DM392" s="294">
        <v>2242</v>
      </c>
      <c r="DN392" s="187">
        <v>2535</v>
      </c>
    </row>
    <row r="393" spans="88:118" x14ac:dyDescent="0.2">
      <c r="CY393" s="187" t="s">
        <v>464</v>
      </c>
      <c r="CZ393" s="295">
        <v>77701</v>
      </c>
      <c r="DA393" s="294">
        <v>800</v>
      </c>
      <c r="DB393" s="294">
        <v>840</v>
      </c>
      <c r="DC393" s="294">
        <v>1010</v>
      </c>
      <c r="DD393" s="294">
        <v>1320</v>
      </c>
      <c r="DE393" s="294">
        <v>1410</v>
      </c>
      <c r="DF393" s="294">
        <v>1621</v>
      </c>
      <c r="DG393" s="187">
        <v>1833</v>
      </c>
      <c r="DH393" s="294">
        <v>1040</v>
      </c>
      <c r="DI393" s="294">
        <v>1092</v>
      </c>
      <c r="DJ393" s="294">
        <v>1313</v>
      </c>
      <c r="DK393" s="294">
        <v>1716</v>
      </c>
      <c r="DL393" s="294">
        <v>1833</v>
      </c>
      <c r="DM393" s="294">
        <v>2107</v>
      </c>
      <c r="DN393" s="187">
        <v>2382</v>
      </c>
    </row>
    <row r="394" spans="88:118" x14ac:dyDescent="0.2">
      <c r="CY394" s="187" t="s">
        <v>464</v>
      </c>
      <c r="CZ394" s="295">
        <v>77702</v>
      </c>
      <c r="DA394" s="294">
        <v>930</v>
      </c>
      <c r="DB394" s="294">
        <v>970</v>
      </c>
      <c r="DC394" s="294">
        <v>1170</v>
      </c>
      <c r="DD394" s="294">
        <v>1530</v>
      </c>
      <c r="DE394" s="294">
        <v>1640</v>
      </c>
      <c r="DF394" s="294">
        <v>1886</v>
      </c>
      <c r="DG394" s="187">
        <v>2132</v>
      </c>
      <c r="DH394" s="294">
        <v>1209</v>
      </c>
      <c r="DI394" s="294">
        <v>1261</v>
      </c>
      <c r="DJ394" s="294">
        <v>1521</v>
      </c>
      <c r="DK394" s="294">
        <v>1989</v>
      </c>
      <c r="DL394" s="294">
        <v>2132</v>
      </c>
      <c r="DM394" s="294">
        <v>2451</v>
      </c>
      <c r="DN394" s="187">
        <v>2771</v>
      </c>
    </row>
    <row r="395" spans="88:118" x14ac:dyDescent="0.2">
      <c r="CY395" s="187" t="s">
        <v>464</v>
      </c>
      <c r="CZ395" s="295">
        <v>77703</v>
      </c>
      <c r="DA395" s="294">
        <v>790</v>
      </c>
      <c r="DB395" s="294">
        <v>830</v>
      </c>
      <c r="DC395" s="294">
        <v>1000</v>
      </c>
      <c r="DD395" s="294">
        <v>1310</v>
      </c>
      <c r="DE395" s="294">
        <v>1400</v>
      </c>
      <c r="DF395" s="294">
        <v>1610</v>
      </c>
      <c r="DG395" s="187">
        <v>1820</v>
      </c>
      <c r="DH395" s="294">
        <v>1027</v>
      </c>
      <c r="DI395" s="294">
        <v>1079</v>
      </c>
      <c r="DJ395" s="294">
        <v>1300</v>
      </c>
      <c r="DK395" s="294">
        <v>1703</v>
      </c>
      <c r="DL395" s="294">
        <v>1820</v>
      </c>
      <c r="DM395" s="294">
        <v>2093</v>
      </c>
      <c r="DN395" s="187">
        <v>2366</v>
      </c>
    </row>
    <row r="396" spans="88:118" x14ac:dyDescent="0.2">
      <c r="CY396" s="187" t="s">
        <v>464</v>
      </c>
      <c r="CZ396" s="295">
        <v>77704</v>
      </c>
      <c r="DA396" s="294">
        <v>910</v>
      </c>
      <c r="DB396" s="294">
        <v>950</v>
      </c>
      <c r="DC396" s="294">
        <v>1150</v>
      </c>
      <c r="DD396" s="294">
        <v>1500</v>
      </c>
      <c r="DE396" s="294">
        <v>1610</v>
      </c>
      <c r="DF396" s="294">
        <v>1851</v>
      </c>
      <c r="DG396" s="187">
        <v>2093</v>
      </c>
      <c r="DH396" s="294">
        <v>1183</v>
      </c>
      <c r="DI396" s="294">
        <v>1235</v>
      </c>
      <c r="DJ396" s="294">
        <v>1495</v>
      </c>
      <c r="DK396" s="294">
        <v>1950</v>
      </c>
      <c r="DL396" s="294">
        <v>2093</v>
      </c>
      <c r="DM396" s="294">
        <v>2406</v>
      </c>
      <c r="DN396" s="187">
        <v>2720</v>
      </c>
    </row>
    <row r="397" spans="88:118" x14ac:dyDescent="0.2">
      <c r="CY397" s="187" t="s">
        <v>464</v>
      </c>
      <c r="CZ397" s="295">
        <v>77705</v>
      </c>
      <c r="DA397" s="294">
        <v>740</v>
      </c>
      <c r="DB397" s="294">
        <v>780</v>
      </c>
      <c r="DC397" s="294">
        <v>940</v>
      </c>
      <c r="DD397" s="294">
        <v>1230</v>
      </c>
      <c r="DE397" s="294">
        <v>1320</v>
      </c>
      <c r="DF397" s="294">
        <v>1518</v>
      </c>
      <c r="DG397" s="187">
        <v>1716</v>
      </c>
      <c r="DH397" s="294">
        <v>962</v>
      </c>
      <c r="DI397" s="294">
        <v>1014</v>
      </c>
      <c r="DJ397" s="294">
        <v>1222</v>
      </c>
      <c r="DK397" s="294">
        <v>1599</v>
      </c>
      <c r="DL397" s="294">
        <v>1716</v>
      </c>
      <c r="DM397" s="294">
        <v>1973</v>
      </c>
      <c r="DN397" s="187">
        <v>2230</v>
      </c>
    </row>
    <row r="398" spans="88:118" x14ac:dyDescent="0.2">
      <c r="CY398" s="187" t="s">
        <v>464</v>
      </c>
      <c r="CZ398" s="295">
        <v>77706</v>
      </c>
      <c r="DA398" s="294">
        <v>970</v>
      </c>
      <c r="DB398" s="294">
        <v>1010</v>
      </c>
      <c r="DC398" s="294">
        <v>1220</v>
      </c>
      <c r="DD398" s="294">
        <v>1590</v>
      </c>
      <c r="DE398" s="294">
        <v>1710</v>
      </c>
      <c r="DF398" s="294">
        <v>1966</v>
      </c>
      <c r="DG398" s="187">
        <v>2223</v>
      </c>
      <c r="DH398" s="294">
        <v>1261</v>
      </c>
      <c r="DI398" s="294">
        <v>1313</v>
      </c>
      <c r="DJ398" s="294">
        <v>1586</v>
      </c>
      <c r="DK398" s="294">
        <v>2067</v>
      </c>
      <c r="DL398" s="294">
        <v>2223</v>
      </c>
      <c r="DM398" s="294">
        <v>2555</v>
      </c>
      <c r="DN398" s="187">
        <v>2889</v>
      </c>
    </row>
    <row r="399" spans="88:118" x14ac:dyDescent="0.2">
      <c r="CY399" s="187" t="s">
        <v>464</v>
      </c>
      <c r="CZ399" s="295">
        <v>77707</v>
      </c>
      <c r="DA399" s="294">
        <v>990</v>
      </c>
      <c r="DB399" s="294">
        <v>1030</v>
      </c>
      <c r="DC399" s="294">
        <v>1250</v>
      </c>
      <c r="DD399" s="294">
        <v>1630</v>
      </c>
      <c r="DE399" s="294">
        <v>1750</v>
      </c>
      <c r="DF399" s="294">
        <v>2012</v>
      </c>
      <c r="DG399" s="187">
        <v>2275</v>
      </c>
      <c r="DH399" s="294">
        <v>1287</v>
      </c>
      <c r="DI399" s="294">
        <v>1339</v>
      </c>
      <c r="DJ399" s="294">
        <v>1625</v>
      </c>
      <c r="DK399" s="294">
        <v>2119</v>
      </c>
      <c r="DL399" s="294">
        <v>2275</v>
      </c>
      <c r="DM399" s="294">
        <v>2615</v>
      </c>
      <c r="DN399" s="187">
        <v>2957</v>
      </c>
    </row>
    <row r="400" spans="88:118" x14ac:dyDescent="0.2">
      <c r="CY400" s="187" t="s">
        <v>464</v>
      </c>
      <c r="CZ400" s="295">
        <v>77708</v>
      </c>
      <c r="DA400" s="294">
        <v>900</v>
      </c>
      <c r="DB400" s="294">
        <v>940</v>
      </c>
      <c r="DC400" s="294">
        <v>1140</v>
      </c>
      <c r="DD400" s="294">
        <v>1490</v>
      </c>
      <c r="DE400" s="294">
        <v>1590</v>
      </c>
      <c r="DF400" s="294">
        <v>1828</v>
      </c>
      <c r="DG400" s="187">
        <v>2067</v>
      </c>
      <c r="DH400" s="294">
        <v>1170</v>
      </c>
      <c r="DI400" s="294">
        <v>1222</v>
      </c>
      <c r="DJ400" s="294">
        <v>1482</v>
      </c>
      <c r="DK400" s="294">
        <v>1937</v>
      </c>
      <c r="DL400" s="294">
        <v>2067</v>
      </c>
      <c r="DM400" s="294">
        <v>2376</v>
      </c>
      <c r="DN400" s="187">
        <v>2687</v>
      </c>
    </row>
    <row r="401" spans="103:118" x14ac:dyDescent="0.2">
      <c r="CY401" s="187" t="s">
        <v>464</v>
      </c>
      <c r="CZ401" s="295">
        <v>77713</v>
      </c>
      <c r="DA401" s="294">
        <v>1140</v>
      </c>
      <c r="DB401" s="294">
        <v>1190</v>
      </c>
      <c r="DC401" s="294">
        <v>1440</v>
      </c>
      <c r="DD401" s="294">
        <v>1880</v>
      </c>
      <c r="DE401" s="294">
        <v>2010</v>
      </c>
      <c r="DF401" s="294">
        <v>2311</v>
      </c>
      <c r="DG401" s="187">
        <v>2613</v>
      </c>
      <c r="DH401" s="294">
        <v>1482</v>
      </c>
      <c r="DI401" s="294">
        <v>1547</v>
      </c>
      <c r="DJ401" s="294">
        <v>1872</v>
      </c>
      <c r="DK401" s="294">
        <v>2444</v>
      </c>
      <c r="DL401" s="294">
        <v>2613</v>
      </c>
      <c r="DM401" s="294">
        <v>3004</v>
      </c>
      <c r="DN401" s="187">
        <v>3396</v>
      </c>
    </row>
    <row r="402" spans="103:118" x14ac:dyDescent="0.2">
      <c r="CY402" s="187" t="s">
        <v>464</v>
      </c>
      <c r="CZ402" s="295">
        <v>77720</v>
      </c>
      <c r="DA402" s="294">
        <v>910</v>
      </c>
      <c r="DB402" s="294">
        <v>950</v>
      </c>
      <c r="DC402" s="294">
        <v>1150</v>
      </c>
      <c r="DD402" s="294">
        <v>1500</v>
      </c>
      <c r="DE402" s="294">
        <v>1610</v>
      </c>
      <c r="DF402" s="294">
        <v>1851</v>
      </c>
      <c r="DG402" s="187">
        <v>2093</v>
      </c>
      <c r="DH402" s="294">
        <v>1183</v>
      </c>
      <c r="DI402" s="294">
        <v>1235</v>
      </c>
      <c r="DJ402" s="294">
        <v>1495</v>
      </c>
      <c r="DK402" s="294">
        <v>1950</v>
      </c>
      <c r="DL402" s="294">
        <v>2093</v>
      </c>
      <c r="DM402" s="294">
        <v>2406</v>
      </c>
      <c r="DN402" s="187">
        <v>2720</v>
      </c>
    </row>
    <row r="403" spans="103:118" x14ac:dyDescent="0.2">
      <c r="CY403" s="187" t="s">
        <v>464</v>
      </c>
      <c r="CZ403" s="295">
        <v>77725</v>
      </c>
      <c r="DA403" s="294">
        <v>910</v>
      </c>
      <c r="DB403" s="294">
        <v>950</v>
      </c>
      <c r="DC403" s="294">
        <v>1150</v>
      </c>
      <c r="DD403" s="294">
        <v>1500</v>
      </c>
      <c r="DE403" s="294">
        <v>1610</v>
      </c>
      <c r="DF403" s="294">
        <v>1851</v>
      </c>
      <c r="DG403" s="187">
        <v>2093</v>
      </c>
      <c r="DH403" s="294">
        <v>1183</v>
      </c>
      <c r="DI403" s="294">
        <v>1235</v>
      </c>
      <c r="DJ403" s="294">
        <v>1495</v>
      </c>
      <c r="DK403" s="294">
        <v>1950</v>
      </c>
      <c r="DL403" s="294">
        <v>2093</v>
      </c>
      <c r="DM403" s="294">
        <v>2406</v>
      </c>
      <c r="DN403" s="187">
        <v>2720</v>
      </c>
    </row>
    <row r="404" spans="103:118" x14ac:dyDescent="0.2">
      <c r="CY404" s="187" t="s">
        <v>464</v>
      </c>
      <c r="CZ404" s="295">
        <v>77726</v>
      </c>
      <c r="DA404" s="294">
        <v>910</v>
      </c>
      <c r="DB404" s="294">
        <v>950</v>
      </c>
      <c r="DC404" s="294">
        <v>1150</v>
      </c>
      <c r="DD404" s="294">
        <v>1500</v>
      </c>
      <c r="DE404" s="294">
        <v>1610</v>
      </c>
      <c r="DF404" s="294">
        <v>1851</v>
      </c>
      <c r="DG404" s="187">
        <v>2093</v>
      </c>
      <c r="DH404" s="294">
        <v>1183</v>
      </c>
      <c r="DI404" s="294">
        <v>1235</v>
      </c>
      <c r="DJ404" s="294">
        <v>1495</v>
      </c>
      <c r="DK404" s="294">
        <v>1950</v>
      </c>
      <c r="DL404" s="294">
        <v>2093</v>
      </c>
      <c r="DM404" s="294">
        <v>2406</v>
      </c>
      <c r="DN404" s="187">
        <v>2720</v>
      </c>
    </row>
    <row r="405" spans="103:118" x14ac:dyDescent="0.2">
      <c r="CY405" s="187" t="s">
        <v>465</v>
      </c>
      <c r="CZ405" s="295">
        <v>77422</v>
      </c>
      <c r="DA405" s="294">
        <v>820</v>
      </c>
      <c r="DB405" s="294">
        <v>1020</v>
      </c>
      <c r="DC405" s="294">
        <v>1150</v>
      </c>
      <c r="DD405" s="294">
        <v>1500</v>
      </c>
      <c r="DE405" s="294">
        <v>1950</v>
      </c>
      <c r="DF405" s="294">
        <v>2242</v>
      </c>
      <c r="DG405" s="187">
        <v>2535</v>
      </c>
      <c r="DH405" s="294">
        <v>1066</v>
      </c>
      <c r="DI405" s="294">
        <v>1326</v>
      </c>
      <c r="DJ405" s="294">
        <v>1495</v>
      </c>
      <c r="DK405" s="294">
        <v>1950</v>
      </c>
      <c r="DL405" s="294">
        <v>2535</v>
      </c>
      <c r="DM405" s="294">
        <v>2914</v>
      </c>
      <c r="DN405" s="187">
        <v>3295</v>
      </c>
    </row>
    <row r="406" spans="103:118" x14ac:dyDescent="0.2">
      <c r="CY406" s="187" t="s">
        <v>465</v>
      </c>
      <c r="CZ406" s="295">
        <v>77430</v>
      </c>
      <c r="DA406" s="294">
        <v>920</v>
      </c>
      <c r="DB406" s="294">
        <v>1090</v>
      </c>
      <c r="DC406" s="294">
        <v>1250</v>
      </c>
      <c r="DD406" s="294">
        <v>1630</v>
      </c>
      <c r="DE406" s="294">
        <v>2120</v>
      </c>
      <c r="DF406" s="294">
        <v>2438</v>
      </c>
      <c r="DG406" s="187">
        <v>2756</v>
      </c>
      <c r="DH406" s="294">
        <v>1196</v>
      </c>
      <c r="DI406" s="294">
        <v>1417</v>
      </c>
      <c r="DJ406" s="294">
        <v>1625</v>
      </c>
      <c r="DK406" s="294">
        <v>2119</v>
      </c>
      <c r="DL406" s="294">
        <v>2756</v>
      </c>
      <c r="DM406" s="294">
        <v>3169</v>
      </c>
      <c r="DN406" s="187">
        <v>3582</v>
      </c>
    </row>
    <row r="407" spans="103:118" x14ac:dyDescent="0.2">
      <c r="CY407" s="187" t="s">
        <v>465</v>
      </c>
      <c r="CZ407" s="295">
        <v>77431</v>
      </c>
      <c r="DA407" s="294">
        <v>960</v>
      </c>
      <c r="DB407" s="294">
        <v>1190</v>
      </c>
      <c r="DC407" s="294">
        <v>1340</v>
      </c>
      <c r="DD407" s="294">
        <v>1740</v>
      </c>
      <c r="DE407" s="294">
        <v>2270</v>
      </c>
      <c r="DF407" s="294">
        <v>2610</v>
      </c>
      <c r="DG407" s="187">
        <v>2951</v>
      </c>
      <c r="DH407" s="294">
        <v>1248</v>
      </c>
      <c r="DI407" s="294">
        <v>1547</v>
      </c>
      <c r="DJ407" s="294">
        <v>1742</v>
      </c>
      <c r="DK407" s="294">
        <v>2262</v>
      </c>
      <c r="DL407" s="294">
        <v>2951</v>
      </c>
      <c r="DM407" s="294">
        <v>3393</v>
      </c>
      <c r="DN407" s="187">
        <v>3836</v>
      </c>
    </row>
    <row r="408" spans="103:118" x14ac:dyDescent="0.2">
      <c r="CY408" s="187" t="s">
        <v>465</v>
      </c>
      <c r="CZ408" s="295">
        <v>77444</v>
      </c>
      <c r="DA408" s="294">
        <v>940</v>
      </c>
      <c r="DB408" s="294">
        <v>1050</v>
      </c>
      <c r="DC408" s="294">
        <v>1230</v>
      </c>
      <c r="DD408" s="294">
        <v>1610</v>
      </c>
      <c r="DE408" s="294">
        <v>2080</v>
      </c>
      <c r="DF408" s="294">
        <v>2392</v>
      </c>
      <c r="DG408" s="187">
        <v>2704</v>
      </c>
      <c r="DH408" s="294">
        <v>1222</v>
      </c>
      <c r="DI408" s="294">
        <v>1365</v>
      </c>
      <c r="DJ408" s="294">
        <v>1599</v>
      </c>
      <c r="DK408" s="294">
        <v>2093</v>
      </c>
      <c r="DL408" s="294">
        <v>2704</v>
      </c>
      <c r="DM408" s="294">
        <v>3109</v>
      </c>
      <c r="DN408" s="187">
        <v>3515</v>
      </c>
    </row>
    <row r="409" spans="103:118" x14ac:dyDescent="0.2">
      <c r="CY409" s="187" t="s">
        <v>465</v>
      </c>
      <c r="CZ409" s="295">
        <v>77480</v>
      </c>
      <c r="DA409" s="294">
        <v>760</v>
      </c>
      <c r="DB409" s="294">
        <v>1000</v>
      </c>
      <c r="DC409" s="294">
        <v>1130</v>
      </c>
      <c r="DD409" s="294">
        <v>1460</v>
      </c>
      <c r="DE409" s="294">
        <v>1920</v>
      </c>
      <c r="DF409" s="294">
        <v>2208</v>
      </c>
      <c r="DG409" s="187">
        <v>2496</v>
      </c>
      <c r="DH409" s="294">
        <v>988</v>
      </c>
      <c r="DI409" s="294">
        <v>1300</v>
      </c>
      <c r="DJ409" s="294">
        <v>1469</v>
      </c>
      <c r="DK409" s="294">
        <v>1898</v>
      </c>
      <c r="DL409" s="294">
        <v>2496</v>
      </c>
      <c r="DM409" s="294">
        <v>2870</v>
      </c>
      <c r="DN409" s="187">
        <v>3244</v>
      </c>
    </row>
    <row r="410" spans="103:118" x14ac:dyDescent="0.2">
      <c r="CY410" s="187" t="s">
        <v>465</v>
      </c>
      <c r="CZ410" s="295">
        <v>77486</v>
      </c>
      <c r="DA410" s="294">
        <v>950</v>
      </c>
      <c r="DB410" s="294">
        <v>1180</v>
      </c>
      <c r="DC410" s="294">
        <v>1320</v>
      </c>
      <c r="DD410" s="294">
        <v>1720</v>
      </c>
      <c r="DE410" s="294">
        <v>2240</v>
      </c>
      <c r="DF410" s="294">
        <v>2576</v>
      </c>
      <c r="DG410" s="187">
        <v>2912</v>
      </c>
      <c r="DH410" s="294">
        <v>1235</v>
      </c>
      <c r="DI410" s="294">
        <v>1534</v>
      </c>
      <c r="DJ410" s="294">
        <v>1716</v>
      </c>
      <c r="DK410" s="294">
        <v>2236</v>
      </c>
      <c r="DL410" s="294">
        <v>2912</v>
      </c>
      <c r="DM410" s="294">
        <v>3348</v>
      </c>
      <c r="DN410" s="187">
        <v>3785</v>
      </c>
    </row>
    <row r="411" spans="103:118" x14ac:dyDescent="0.2">
      <c r="CY411" s="187" t="s">
        <v>465</v>
      </c>
      <c r="CZ411" s="295">
        <v>77510</v>
      </c>
      <c r="DA411" s="294">
        <v>850</v>
      </c>
      <c r="DB411" s="294">
        <v>900</v>
      </c>
      <c r="DC411" s="294">
        <v>1080</v>
      </c>
      <c r="DD411" s="294">
        <v>1430</v>
      </c>
      <c r="DE411" s="294">
        <v>1830</v>
      </c>
      <c r="DF411" s="294">
        <v>2104</v>
      </c>
      <c r="DG411" s="187">
        <v>2379</v>
      </c>
      <c r="DH411" s="294">
        <v>1105</v>
      </c>
      <c r="DI411" s="294">
        <v>1170</v>
      </c>
      <c r="DJ411" s="294">
        <v>1404</v>
      </c>
      <c r="DK411" s="294">
        <v>1859</v>
      </c>
      <c r="DL411" s="294">
        <v>2379</v>
      </c>
      <c r="DM411" s="294">
        <v>2735</v>
      </c>
      <c r="DN411" s="187">
        <v>3092</v>
      </c>
    </row>
    <row r="412" spans="103:118" x14ac:dyDescent="0.2">
      <c r="CY412" s="187" t="s">
        <v>465</v>
      </c>
      <c r="CZ412" s="295">
        <v>77511</v>
      </c>
      <c r="DA412" s="294">
        <v>920</v>
      </c>
      <c r="DB412" s="294">
        <v>1130</v>
      </c>
      <c r="DC412" s="294">
        <v>1270</v>
      </c>
      <c r="DD412" s="294">
        <v>1650</v>
      </c>
      <c r="DE412" s="294">
        <v>2160</v>
      </c>
      <c r="DF412" s="294">
        <v>2484</v>
      </c>
      <c r="DG412" s="187">
        <v>2808</v>
      </c>
      <c r="DH412" s="294">
        <v>1196</v>
      </c>
      <c r="DI412" s="294">
        <v>1469</v>
      </c>
      <c r="DJ412" s="294">
        <v>1651</v>
      </c>
      <c r="DK412" s="294">
        <v>2145</v>
      </c>
      <c r="DL412" s="294">
        <v>2808</v>
      </c>
      <c r="DM412" s="294">
        <v>3229</v>
      </c>
      <c r="DN412" s="187">
        <v>3650</v>
      </c>
    </row>
    <row r="413" spans="103:118" x14ac:dyDescent="0.2">
      <c r="CY413" s="187" t="s">
        <v>465</v>
      </c>
      <c r="CZ413" s="295">
        <v>77512</v>
      </c>
      <c r="DA413" s="294">
        <v>960</v>
      </c>
      <c r="DB413" s="294">
        <v>1190</v>
      </c>
      <c r="DC413" s="294">
        <v>1340</v>
      </c>
      <c r="DD413" s="294">
        <v>1740</v>
      </c>
      <c r="DE413" s="294">
        <v>2270</v>
      </c>
      <c r="DF413" s="294">
        <v>2610</v>
      </c>
      <c r="DG413" s="187">
        <v>2951</v>
      </c>
      <c r="DH413" s="294">
        <v>1248</v>
      </c>
      <c r="DI413" s="294">
        <v>1547</v>
      </c>
      <c r="DJ413" s="294">
        <v>1742</v>
      </c>
      <c r="DK413" s="294">
        <v>2262</v>
      </c>
      <c r="DL413" s="294">
        <v>2951</v>
      </c>
      <c r="DM413" s="294">
        <v>3393</v>
      </c>
      <c r="DN413" s="187">
        <v>3836</v>
      </c>
    </row>
    <row r="414" spans="103:118" x14ac:dyDescent="0.2">
      <c r="CY414" s="187" t="s">
        <v>465</v>
      </c>
      <c r="CZ414" s="295">
        <v>77515</v>
      </c>
      <c r="DA414" s="294">
        <v>790</v>
      </c>
      <c r="DB414" s="294">
        <v>1000</v>
      </c>
      <c r="DC414" s="294">
        <v>1130</v>
      </c>
      <c r="DD414" s="294">
        <v>1460</v>
      </c>
      <c r="DE414" s="294">
        <v>1920</v>
      </c>
      <c r="DF414" s="294">
        <v>2208</v>
      </c>
      <c r="DG414" s="187">
        <v>2496</v>
      </c>
      <c r="DH414" s="294">
        <v>1027</v>
      </c>
      <c r="DI414" s="294">
        <v>1300</v>
      </c>
      <c r="DJ414" s="294">
        <v>1469</v>
      </c>
      <c r="DK414" s="294">
        <v>1898</v>
      </c>
      <c r="DL414" s="294">
        <v>2496</v>
      </c>
      <c r="DM414" s="294">
        <v>2870</v>
      </c>
      <c r="DN414" s="187">
        <v>3244</v>
      </c>
    </row>
    <row r="415" spans="103:118" x14ac:dyDescent="0.2">
      <c r="CY415" s="187" t="s">
        <v>465</v>
      </c>
      <c r="CZ415" s="295">
        <v>77516</v>
      </c>
      <c r="DA415" s="294">
        <v>960</v>
      </c>
      <c r="DB415" s="294">
        <v>1190</v>
      </c>
      <c r="DC415" s="294">
        <v>1340</v>
      </c>
      <c r="DD415" s="294">
        <v>1740</v>
      </c>
      <c r="DE415" s="294">
        <v>2270</v>
      </c>
      <c r="DF415" s="294">
        <v>2610</v>
      </c>
      <c r="DG415" s="187">
        <v>2951</v>
      </c>
      <c r="DH415" s="294">
        <v>1248</v>
      </c>
      <c r="DI415" s="294">
        <v>1547</v>
      </c>
      <c r="DJ415" s="294">
        <v>1742</v>
      </c>
      <c r="DK415" s="294">
        <v>2262</v>
      </c>
      <c r="DL415" s="294">
        <v>2951</v>
      </c>
      <c r="DM415" s="294">
        <v>3393</v>
      </c>
      <c r="DN415" s="187">
        <v>3836</v>
      </c>
    </row>
    <row r="416" spans="103:118" x14ac:dyDescent="0.2">
      <c r="CY416" s="187" t="s">
        <v>465</v>
      </c>
      <c r="CZ416" s="295">
        <v>77517</v>
      </c>
      <c r="DA416" s="294">
        <v>970</v>
      </c>
      <c r="DB416" s="294">
        <v>1030</v>
      </c>
      <c r="DC416" s="294">
        <v>1230</v>
      </c>
      <c r="DD416" s="294">
        <v>1620</v>
      </c>
      <c r="DE416" s="294">
        <v>2090</v>
      </c>
      <c r="DF416" s="294">
        <v>2403</v>
      </c>
      <c r="DG416" s="187">
        <v>2717</v>
      </c>
      <c r="DH416" s="294">
        <v>1261</v>
      </c>
      <c r="DI416" s="294">
        <v>1339</v>
      </c>
      <c r="DJ416" s="294">
        <v>1599</v>
      </c>
      <c r="DK416" s="294">
        <v>2106</v>
      </c>
      <c r="DL416" s="294">
        <v>2717</v>
      </c>
      <c r="DM416" s="294">
        <v>3123</v>
      </c>
      <c r="DN416" s="187">
        <v>3532</v>
      </c>
    </row>
    <row r="417" spans="103:118" x14ac:dyDescent="0.2">
      <c r="CY417" s="187" t="s">
        <v>465</v>
      </c>
      <c r="CZ417" s="295">
        <v>77531</v>
      </c>
      <c r="DA417" s="294">
        <v>870</v>
      </c>
      <c r="DB417" s="294">
        <v>1080</v>
      </c>
      <c r="DC417" s="294">
        <v>1210</v>
      </c>
      <c r="DD417" s="294">
        <v>1580</v>
      </c>
      <c r="DE417" s="294">
        <v>2050</v>
      </c>
      <c r="DF417" s="294">
        <v>2357</v>
      </c>
      <c r="DG417" s="187">
        <v>2665</v>
      </c>
      <c r="DH417" s="294">
        <v>1131</v>
      </c>
      <c r="DI417" s="294">
        <v>1404</v>
      </c>
      <c r="DJ417" s="294">
        <v>1573</v>
      </c>
      <c r="DK417" s="294">
        <v>2054</v>
      </c>
      <c r="DL417" s="294">
        <v>2665</v>
      </c>
      <c r="DM417" s="294">
        <v>3064</v>
      </c>
      <c r="DN417" s="187">
        <v>3464</v>
      </c>
    </row>
    <row r="418" spans="103:118" x14ac:dyDescent="0.2">
      <c r="CY418" s="187" t="s">
        <v>465</v>
      </c>
      <c r="CZ418" s="295">
        <v>77534</v>
      </c>
      <c r="DA418" s="294">
        <v>800</v>
      </c>
      <c r="DB418" s="294">
        <v>1000</v>
      </c>
      <c r="DC418" s="294">
        <v>1130</v>
      </c>
      <c r="DD418" s="294">
        <v>1460</v>
      </c>
      <c r="DE418" s="294">
        <v>1920</v>
      </c>
      <c r="DF418" s="294">
        <v>2208</v>
      </c>
      <c r="DG418" s="187">
        <v>2496</v>
      </c>
      <c r="DH418" s="294">
        <v>1040</v>
      </c>
      <c r="DI418" s="294">
        <v>1300</v>
      </c>
      <c r="DJ418" s="294">
        <v>1469</v>
      </c>
      <c r="DK418" s="294">
        <v>1898</v>
      </c>
      <c r="DL418" s="294">
        <v>2496</v>
      </c>
      <c r="DM418" s="294">
        <v>2870</v>
      </c>
      <c r="DN418" s="187">
        <v>3244</v>
      </c>
    </row>
    <row r="419" spans="103:118" x14ac:dyDescent="0.2">
      <c r="CY419" s="187" t="s">
        <v>465</v>
      </c>
      <c r="CZ419" s="295">
        <v>77541</v>
      </c>
      <c r="DA419" s="294">
        <v>790</v>
      </c>
      <c r="DB419" s="294">
        <v>1000</v>
      </c>
      <c r="DC419" s="294">
        <v>1130</v>
      </c>
      <c r="DD419" s="294">
        <v>1460</v>
      </c>
      <c r="DE419" s="294">
        <v>1920</v>
      </c>
      <c r="DF419" s="294">
        <v>2208</v>
      </c>
      <c r="DG419" s="187">
        <v>2496</v>
      </c>
      <c r="DH419" s="294">
        <v>1027</v>
      </c>
      <c r="DI419" s="294">
        <v>1300</v>
      </c>
      <c r="DJ419" s="294">
        <v>1469</v>
      </c>
      <c r="DK419" s="294">
        <v>1898</v>
      </c>
      <c r="DL419" s="294">
        <v>2496</v>
      </c>
      <c r="DM419" s="294">
        <v>2870</v>
      </c>
      <c r="DN419" s="187">
        <v>3244</v>
      </c>
    </row>
    <row r="420" spans="103:118" x14ac:dyDescent="0.2">
      <c r="CY420" s="187" t="s">
        <v>465</v>
      </c>
      <c r="CZ420" s="295">
        <v>77542</v>
      </c>
      <c r="DA420" s="294">
        <v>960</v>
      </c>
      <c r="DB420" s="294">
        <v>1190</v>
      </c>
      <c r="DC420" s="294">
        <v>1340</v>
      </c>
      <c r="DD420" s="294">
        <v>1740</v>
      </c>
      <c r="DE420" s="294">
        <v>2270</v>
      </c>
      <c r="DF420" s="294">
        <v>2610</v>
      </c>
      <c r="DG420" s="187">
        <v>2951</v>
      </c>
      <c r="DH420" s="294">
        <v>1248</v>
      </c>
      <c r="DI420" s="294">
        <v>1547</v>
      </c>
      <c r="DJ420" s="294">
        <v>1742</v>
      </c>
      <c r="DK420" s="294">
        <v>2262</v>
      </c>
      <c r="DL420" s="294">
        <v>2951</v>
      </c>
      <c r="DM420" s="294">
        <v>3393</v>
      </c>
      <c r="DN420" s="187">
        <v>3836</v>
      </c>
    </row>
    <row r="421" spans="103:118" x14ac:dyDescent="0.2">
      <c r="CY421" s="187" t="s">
        <v>465</v>
      </c>
      <c r="CZ421" s="295">
        <v>77545</v>
      </c>
      <c r="DA421" s="294">
        <v>1570</v>
      </c>
      <c r="DB421" s="294">
        <v>1660</v>
      </c>
      <c r="DC421" s="294">
        <v>1990</v>
      </c>
      <c r="DD421" s="294">
        <v>2630</v>
      </c>
      <c r="DE421" s="294">
        <v>3380</v>
      </c>
      <c r="DF421" s="294">
        <v>3887</v>
      </c>
      <c r="DG421" s="187">
        <v>4394</v>
      </c>
      <c r="DH421" s="294">
        <v>2041</v>
      </c>
      <c r="DI421" s="294">
        <v>2158</v>
      </c>
      <c r="DJ421" s="294">
        <v>2587</v>
      </c>
      <c r="DK421" s="294">
        <v>3419</v>
      </c>
      <c r="DL421" s="294">
        <v>4394</v>
      </c>
      <c r="DM421" s="294">
        <v>5053</v>
      </c>
      <c r="DN421" s="187">
        <v>5712</v>
      </c>
    </row>
    <row r="422" spans="103:118" x14ac:dyDescent="0.2">
      <c r="CY422" s="187" t="s">
        <v>465</v>
      </c>
      <c r="CZ422" s="295">
        <v>77546</v>
      </c>
      <c r="DA422" s="294">
        <v>1360</v>
      </c>
      <c r="DB422" s="294">
        <v>1440</v>
      </c>
      <c r="DC422" s="294">
        <v>1720</v>
      </c>
      <c r="DD422" s="294">
        <v>2270</v>
      </c>
      <c r="DE422" s="294">
        <v>2920</v>
      </c>
      <c r="DF422" s="294">
        <v>3358</v>
      </c>
      <c r="DG422" s="187">
        <v>3796</v>
      </c>
      <c r="DH422" s="294">
        <v>1768</v>
      </c>
      <c r="DI422" s="294">
        <v>1872</v>
      </c>
      <c r="DJ422" s="294">
        <v>2236</v>
      </c>
      <c r="DK422" s="294">
        <v>2951</v>
      </c>
      <c r="DL422" s="294">
        <v>3796</v>
      </c>
      <c r="DM422" s="294">
        <v>4365</v>
      </c>
      <c r="DN422" s="187">
        <v>4934</v>
      </c>
    </row>
    <row r="423" spans="103:118" x14ac:dyDescent="0.2">
      <c r="CY423" s="187" t="s">
        <v>465</v>
      </c>
      <c r="CZ423" s="295">
        <v>77566</v>
      </c>
      <c r="DA423" s="294">
        <v>1020</v>
      </c>
      <c r="DB423" s="294">
        <v>1260</v>
      </c>
      <c r="DC423" s="294">
        <v>1420</v>
      </c>
      <c r="DD423" s="294">
        <v>1850</v>
      </c>
      <c r="DE423" s="294">
        <v>2410</v>
      </c>
      <c r="DF423" s="294">
        <v>2771</v>
      </c>
      <c r="DG423" s="187">
        <v>3133</v>
      </c>
      <c r="DH423" s="294">
        <v>1326</v>
      </c>
      <c r="DI423" s="294">
        <v>1638</v>
      </c>
      <c r="DJ423" s="294">
        <v>1846</v>
      </c>
      <c r="DK423" s="294">
        <v>2405</v>
      </c>
      <c r="DL423" s="294">
        <v>3133</v>
      </c>
      <c r="DM423" s="294">
        <v>3602</v>
      </c>
      <c r="DN423" s="187">
        <v>4072</v>
      </c>
    </row>
    <row r="424" spans="103:118" x14ac:dyDescent="0.2">
      <c r="CY424" s="187" t="s">
        <v>465</v>
      </c>
      <c r="CZ424" s="295">
        <v>77577</v>
      </c>
      <c r="DA424" s="294">
        <v>900</v>
      </c>
      <c r="DB424" s="294">
        <v>1110</v>
      </c>
      <c r="DC424" s="294">
        <v>1250</v>
      </c>
      <c r="DD424" s="294">
        <v>1620</v>
      </c>
      <c r="DE424" s="294">
        <v>2120</v>
      </c>
      <c r="DF424" s="294">
        <v>2438</v>
      </c>
      <c r="DG424" s="187">
        <v>2756</v>
      </c>
      <c r="DH424" s="294">
        <v>1170</v>
      </c>
      <c r="DI424" s="294">
        <v>1443</v>
      </c>
      <c r="DJ424" s="294">
        <v>1625</v>
      </c>
      <c r="DK424" s="294">
        <v>2106</v>
      </c>
      <c r="DL424" s="294">
        <v>2756</v>
      </c>
      <c r="DM424" s="294">
        <v>3169</v>
      </c>
      <c r="DN424" s="187">
        <v>3582</v>
      </c>
    </row>
    <row r="425" spans="103:118" x14ac:dyDescent="0.2">
      <c r="CY425" s="187" t="s">
        <v>465</v>
      </c>
      <c r="CZ425" s="295">
        <v>77578</v>
      </c>
      <c r="DA425" s="294">
        <v>1030</v>
      </c>
      <c r="DB425" s="294">
        <v>1280</v>
      </c>
      <c r="DC425" s="294">
        <v>1440</v>
      </c>
      <c r="DD425" s="294">
        <v>1870</v>
      </c>
      <c r="DE425" s="294">
        <v>2440</v>
      </c>
      <c r="DF425" s="294">
        <v>2806</v>
      </c>
      <c r="DG425" s="187">
        <v>3172</v>
      </c>
      <c r="DH425" s="294">
        <v>1339</v>
      </c>
      <c r="DI425" s="294">
        <v>1664</v>
      </c>
      <c r="DJ425" s="294">
        <v>1872</v>
      </c>
      <c r="DK425" s="294">
        <v>2431</v>
      </c>
      <c r="DL425" s="294">
        <v>3172</v>
      </c>
      <c r="DM425" s="294">
        <v>3647</v>
      </c>
      <c r="DN425" s="187">
        <v>4123</v>
      </c>
    </row>
    <row r="426" spans="103:118" x14ac:dyDescent="0.2">
      <c r="CY426" s="187" t="s">
        <v>465</v>
      </c>
      <c r="CZ426" s="295">
        <v>77581</v>
      </c>
      <c r="DA426" s="294">
        <v>1020</v>
      </c>
      <c r="DB426" s="294">
        <v>1250</v>
      </c>
      <c r="DC426" s="294">
        <v>1420</v>
      </c>
      <c r="DD426" s="294">
        <v>1850</v>
      </c>
      <c r="DE426" s="294">
        <v>2400</v>
      </c>
      <c r="DF426" s="294">
        <v>2760</v>
      </c>
      <c r="DG426" s="187">
        <v>3120</v>
      </c>
      <c r="DH426" s="294">
        <v>1326</v>
      </c>
      <c r="DI426" s="294">
        <v>1625</v>
      </c>
      <c r="DJ426" s="294">
        <v>1846</v>
      </c>
      <c r="DK426" s="294">
        <v>2405</v>
      </c>
      <c r="DL426" s="294">
        <v>3120</v>
      </c>
      <c r="DM426" s="294">
        <v>3588</v>
      </c>
      <c r="DN426" s="187">
        <v>4056</v>
      </c>
    </row>
    <row r="427" spans="103:118" x14ac:dyDescent="0.2">
      <c r="CY427" s="187" t="s">
        <v>465</v>
      </c>
      <c r="CZ427" s="295">
        <v>77583</v>
      </c>
      <c r="DA427" s="294">
        <v>850</v>
      </c>
      <c r="DB427" s="294">
        <v>1040</v>
      </c>
      <c r="DC427" s="294">
        <v>1180</v>
      </c>
      <c r="DD427" s="294">
        <v>1540</v>
      </c>
      <c r="DE427" s="294">
        <v>2000</v>
      </c>
      <c r="DF427" s="294">
        <v>2300</v>
      </c>
      <c r="DG427" s="187">
        <v>2600</v>
      </c>
      <c r="DH427" s="294">
        <v>1105</v>
      </c>
      <c r="DI427" s="294">
        <v>1352</v>
      </c>
      <c r="DJ427" s="294">
        <v>1534</v>
      </c>
      <c r="DK427" s="294">
        <v>2002</v>
      </c>
      <c r="DL427" s="294">
        <v>2600</v>
      </c>
      <c r="DM427" s="294">
        <v>2990</v>
      </c>
      <c r="DN427" s="187">
        <v>3380</v>
      </c>
    </row>
    <row r="428" spans="103:118" x14ac:dyDescent="0.2">
      <c r="CY428" s="187" t="s">
        <v>465</v>
      </c>
      <c r="CZ428" s="295">
        <v>77584</v>
      </c>
      <c r="DA428" s="294">
        <v>1210</v>
      </c>
      <c r="DB428" s="294">
        <v>1500</v>
      </c>
      <c r="DC428" s="294">
        <v>1690</v>
      </c>
      <c r="DD428" s="294">
        <v>2200</v>
      </c>
      <c r="DE428" s="294">
        <v>2860</v>
      </c>
      <c r="DF428" s="294">
        <v>3289</v>
      </c>
      <c r="DG428" s="187">
        <v>3718</v>
      </c>
      <c r="DH428" s="294">
        <v>1573</v>
      </c>
      <c r="DI428" s="294">
        <v>1950</v>
      </c>
      <c r="DJ428" s="294">
        <v>2197</v>
      </c>
      <c r="DK428" s="294">
        <v>2860</v>
      </c>
      <c r="DL428" s="294">
        <v>3718</v>
      </c>
      <c r="DM428" s="294">
        <v>4275</v>
      </c>
      <c r="DN428" s="187">
        <v>4833</v>
      </c>
    </row>
    <row r="429" spans="103:118" x14ac:dyDescent="0.2">
      <c r="CY429" s="187" t="s">
        <v>465</v>
      </c>
      <c r="CZ429" s="295">
        <v>77588</v>
      </c>
      <c r="DA429" s="294">
        <v>960</v>
      </c>
      <c r="DB429" s="294">
        <v>1190</v>
      </c>
      <c r="DC429" s="294">
        <v>1340</v>
      </c>
      <c r="DD429" s="294">
        <v>1740</v>
      </c>
      <c r="DE429" s="294">
        <v>2270</v>
      </c>
      <c r="DF429" s="294">
        <v>2610</v>
      </c>
      <c r="DG429" s="187">
        <v>2951</v>
      </c>
      <c r="DH429" s="294">
        <v>1248</v>
      </c>
      <c r="DI429" s="294">
        <v>1547</v>
      </c>
      <c r="DJ429" s="294">
        <v>1742</v>
      </c>
      <c r="DK429" s="294">
        <v>2262</v>
      </c>
      <c r="DL429" s="294">
        <v>2951</v>
      </c>
      <c r="DM429" s="294">
        <v>3393</v>
      </c>
      <c r="DN429" s="187">
        <v>3836</v>
      </c>
    </row>
    <row r="430" spans="103:118" x14ac:dyDescent="0.2">
      <c r="CY430" s="187" t="s">
        <v>466</v>
      </c>
      <c r="CZ430" s="295">
        <v>78520</v>
      </c>
      <c r="DA430" s="294">
        <v>650</v>
      </c>
      <c r="DB430" s="294">
        <v>750</v>
      </c>
      <c r="DC430" s="294">
        <v>950</v>
      </c>
      <c r="DD430" s="294">
        <v>1250</v>
      </c>
      <c r="DE430" s="294">
        <v>1350</v>
      </c>
      <c r="DF430" s="294">
        <v>1552</v>
      </c>
      <c r="DG430" s="187">
        <v>1755</v>
      </c>
      <c r="DH430" s="294">
        <v>845</v>
      </c>
      <c r="DI430" s="294">
        <v>975</v>
      </c>
      <c r="DJ430" s="294">
        <v>1235</v>
      </c>
      <c r="DK430" s="294">
        <v>1625</v>
      </c>
      <c r="DL430" s="294">
        <v>1755</v>
      </c>
      <c r="DM430" s="294">
        <v>2017</v>
      </c>
      <c r="DN430" s="187">
        <v>2281</v>
      </c>
    </row>
    <row r="431" spans="103:118" x14ac:dyDescent="0.2">
      <c r="CY431" s="187" t="s">
        <v>466</v>
      </c>
      <c r="CZ431" s="295">
        <v>78521</v>
      </c>
      <c r="DA431" s="294">
        <v>630</v>
      </c>
      <c r="DB431" s="294">
        <v>730</v>
      </c>
      <c r="DC431" s="294">
        <v>920</v>
      </c>
      <c r="DD431" s="294">
        <v>1210</v>
      </c>
      <c r="DE431" s="294">
        <v>1310</v>
      </c>
      <c r="DF431" s="294">
        <v>1506</v>
      </c>
      <c r="DG431" s="187">
        <v>1703</v>
      </c>
      <c r="DH431" s="294">
        <v>819</v>
      </c>
      <c r="DI431" s="294">
        <v>949</v>
      </c>
      <c r="DJ431" s="294">
        <v>1196</v>
      </c>
      <c r="DK431" s="294">
        <v>1573</v>
      </c>
      <c r="DL431" s="294">
        <v>1703</v>
      </c>
      <c r="DM431" s="294">
        <v>1957</v>
      </c>
      <c r="DN431" s="187">
        <v>2213</v>
      </c>
    </row>
    <row r="432" spans="103:118" x14ac:dyDescent="0.2">
      <c r="CY432" s="187" t="s">
        <v>466</v>
      </c>
      <c r="CZ432" s="295">
        <v>78522</v>
      </c>
      <c r="DA432" s="294">
        <v>660</v>
      </c>
      <c r="DB432" s="294">
        <v>770</v>
      </c>
      <c r="DC432" s="294">
        <v>970</v>
      </c>
      <c r="DD432" s="294">
        <v>1280</v>
      </c>
      <c r="DE432" s="294">
        <v>1380</v>
      </c>
      <c r="DF432" s="294">
        <v>1587</v>
      </c>
      <c r="DG432" s="187">
        <v>1794</v>
      </c>
      <c r="DH432" s="294">
        <v>858</v>
      </c>
      <c r="DI432" s="294">
        <v>1001</v>
      </c>
      <c r="DJ432" s="294">
        <v>1261</v>
      </c>
      <c r="DK432" s="294">
        <v>1664</v>
      </c>
      <c r="DL432" s="294">
        <v>1794</v>
      </c>
      <c r="DM432" s="294">
        <v>2063</v>
      </c>
      <c r="DN432" s="187">
        <v>2332</v>
      </c>
    </row>
    <row r="433" spans="103:118" x14ac:dyDescent="0.2">
      <c r="CY433" s="187" t="s">
        <v>466</v>
      </c>
      <c r="CZ433" s="295">
        <v>78523</v>
      </c>
      <c r="DA433" s="294">
        <v>660</v>
      </c>
      <c r="DB433" s="294">
        <v>770</v>
      </c>
      <c r="DC433" s="294">
        <v>970</v>
      </c>
      <c r="DD433" s="294">
        <v>1280</v>
      </c>
      <c r="DE433" s="294">
        <v>1380</v>
      </c>
      <c r="DF433" s="294">
        <v>1587</v>
      </c>
      <c r="DG433" s="187">
        <v>1794</v>
      </c>
      <c r="DH433" s="294">
        <v>858</v>
      </c>
      <c r="DI433" s="294">
        <v>1001</v>
      </c>
      <c r="DJ433" s="294">
        <v>1261</v>
      </c>
      <c r="DK433" s="294">
        <v>1664</v>
      </c>
      <c r="DL433" s="294">
        <v>1794</v>
      </c>
      <c r="DM433" s="294">
        <v>2063</v>
      </c>
      <c r="DN433" s="187">
        <v>2332</v>
      </c>
    </row>
    <row r="434" spans="103:118" x14ac:dyDescent="0.2">
      <c r="CY434" s="187" t="s">
        <v>466</v>
      </c>
      <c r="CZ434" s="295">
        <v>78526</v>
      </c>
      <c r="DA434" s="294">
        <v>790</v>
      </c>
      <c r="DB434" s="294">
        <v>910</v>
      </c>
      <c r="DC434" s="294">
        <v>1150</v>
      </c>
      <c r="DD434" s="294">
        <v>1510</v>
      </c>
      <c r="DE434" s="294">
        <v>1640</v>
      </c>
      <c r="DF434" s="294">
        <v>1886</v>
      </c>
      <c r="DG434" s="187">
        <v>2132</v>
      </c>
      <c r="DH434" s="294">
        <v>1027</v>
      </c>
      <c r="DI434" s="294">
        <v>1183</v>
      </c>
      <c r="DJ434" s="294">
        <v>1495</v>
      </c>
      <c r="DK434" s="294">
        <v>1963</v>
      </c>
      <c r="DL434" s="294">
        <v>2132</v>
      </c>
      <c r="DM434" s="294">
        <v>2451</v>
      </c>
      <c r="DN434" s="187">
        <v>2771</v>
      </c>
    </row>
    <row r="435" spans="103:118" x14ac:dyDescent="0.2">
      <c r="CY435" s="187" t="s">
        <v>466</v>
      </c>
      <c r="CZ435" s="295">
        <v>78535</v>
      </c>
      <c r="DA435" s="294">
        <v>620</v>
      </c>
      <c r="DB435" s="294">
        <v>710</v>
      </c>
      <c r="DC435" s="294">
        <v>910</v>
      </c>
      <c r="DD435" s="294">
        <v>1190</v>
      </c>
      <c r="DE435" s="294">
        <v>1290</v>
      </c>
      <c r="DF435" s="294">
        <v>1483</v>
      </c>
      <c r="DG435" s="187">
        <v>1677</v>
      </c>
      <c r="DH435" s="294">
        <v>806</v>
      </c>
      <c r="DI435" s="294">
        <v>923</v>
      </c>
      <c r="DJ435" s="294">
        <v>1183</v>
      </c>
      <c r="DK435" s="294">
        <v>1547</v>
      </c>
      <c r="DL435" s="294">
        <v>1677</v>
      </c>
      <c r="DM435" s="294">
        <v>1927</v>
      </c>
      <c r="DN435" s="187">
        <v>2180</v>
      </c>
    </row>
    <row r="436" spans="103:118" x14ac:dyDescent="0.2">
      <c r="CY436" s="187" t="s">
        <v>466</v>
      </c>
      <c r="CZ436" s="295">
        <v>78550</v>
      </c>
      <c r="DA436" s="294">
        <v>660</v>
      </c>
      <c r="DB436" s="294">
        <v>770</v>
      </c>
      <c r="DC436" s="294">
        <v>970</v>
      </c>
      <c r="DD436" s="294">
        <v>1280</v>
      </c>
      <c r="DE436" s="294">
        <v>1380</v>
      </c>
      <c r="DF436" s="294">
        <v>1587</v>
      </c>
      <c r="DG436" s="187">
        <v>1794</v>
      </c>
      <c r="DH436" s="294">
        <v>858</v>
      </c>
      <c r="DI436" s="294">
        <v>1001</v>
      </c>
      <c r="DJ436" s="294">
        <v>1261</v>
      </c>
      <c r="DK436" s="294">
        <v>1664</v>
      </c>
      <c r="DL436" s="294">
        <v>1794</v>
      </c>
      <c r="DM436" s="294">
        <v>2063</v>
      </c>
      <c r="DN436" s="187">
        <v>2332</v>
      </c>
    </row>
    <row r="437" spans="103:118" x14ac:dyDescent="0.2">
      <c r="CY437" s="187" t="s">
        <v>466</v>
      </c>
      <c r="CZ437" s="295">
        <v>78551</v>
      </c>
      <c r="DA437" s="294">
        <v>660</v>
      </c>
      <c r="DB437" s="294">
        <v>770</v>
      </c>
      <c r="DC437" s="294">
        <v>970</v>
      </c>
      <c r="DD437" s="294">
        <v>1280</v>
      </c>
      <c r="DE437" s="294">
        <v>1380</v>
      </c>
      <c r="DF437" s="294">
        <v>1587</v>
      </c>
      <c r="DG437" s="187">
        <v>1794</v>
      </c>
      <c r="DH437" s="294">
        <v>858</v>
      </c>
      <c r="DI437" s="294">
        <v>1001</v>
      </c>
      <c r="DJ437" s="294">
        <v>1261</v>
      </c>
      <c r="DK437" s="294">
        <v>1664</v>
      </c>
      <c r="DL437" s="294">
        <v>1794</v>
      </c>
      <c r="DM437" s="294">
        <v>2063</v>
      </c>
      <c r="DN437" s="187">
        <v>2332</v>
      </c>
    </row>
    <row r="438" spans="103:118" x14ac:dyDescent="0.2">
      <c r="CY438" s="187" t="s">
        <v>466</v>
      </c>
      <c r="CZ438" s="295">
        <v>78552</v>
      </c>
      <c r="DA438" s="294">
        <v>720</v>
      </c>
      <c r="DB438" s="294">
        <v>830</v>
      </c>
      <c r="DC438" s="294">
        <v>1050</v>
      </c>
      <c r="DD438" s="294">
        <v>1380</v>
      </c>
      <c r="DE438" s="294">
        <v>1500</v>
      </c>
      <c r="DF438" s="294">
        <v>1725</v>
      </c>
      <c r="DG438" s="187">
        <v>1950</v>
      </c>
      <c r="DH438" s="294">
        <v>936</v>
      </c>
      <c r="DI438" s="294">
        <v>1079</v>
      </c>
      <c r="DJ438" s="294">
        <v>1365</v>
      </c>
      <c r="DK438" s="294">
        <v>1794</v>
      </c>
      <c r="DL438" s="294">
        <v>1950</v>
      </c>
      <c r="DM438" s="294">
        <v>2242</v>
      </c>
      <c r="DN438" s="187">
        <v>2535</v>
      </c>
    </row>
    <row r="439" spans="103:118" x14ac:dyDescent="0.2">
      <c r="CY439" s="187" t="s">
        <v>466</v>
      </c>
      <c r="CZ439" s="295">
        <v>78553</v>
      </c>
      <c r="DA439" s="294">
        <v>660</v>
      </c>
      <c r="DB439" s="294">
        <v>770</v>
      </c>
      <c r="DC439" s="294">
        <v>970</v>
      </c>
      <c r="DD439" s="294">
        <v>1280</v>
      </c>
      <c r="DE439" s="294">
        <v>1380</v>
      </c>
      <c r="DF439" s="294">
        <v>1587</v>
      </c>
      <c r="DG439" s="187">
        <v>1794</v>
      </c>
      <c r="DH439" s="294">
        <v>858</v>
      </c>
      <c r="DI439" s="294">
        <v>1001</v>
      </c>
      <c r="DJ439" s="294">
        <v>1261</v>
      </c>
      <c r="DK439" s="294">
        <v>1664</v>
      </c>
      <c r="DL439" s="294">
        <v>1794</v>
      </c>
      <c r="DM439" s="294">
        <v>2063</v>
      </c>
      <c r="DN439" s="187">
        <v>2332</v>
      </c>
    </row>
    <row r="440" spans="103:118" x14ac:dyDescent="0.2">
      <c r="CY440" s="187" t="s">
        <v>466</v>
      </c>
      <c r="CZ440" s="295">
        <v>78559</v>
      </c>
      <c r="DA440" s="294">
        <v>660</v>
      </c>
      <c r="DB440" s="294">
        <v>770</v>
      </c>
      <c r="DC440" s="294">
        <v>970</v>
      </c>
      <c r="DD440" s="294">
        <v>1280</v>
      </c>
      <c r="DE440" s="294">
        <v>1380</v>
      </c>
      <c r="DF440" s="294">
        <v>1587</v>
      </c>
      <c r="DG440" s="187">
        <v>1794</v>
      </c>
      <c r="DH440" s="294">
        <v>858</v>
      </c>
      <c r="DI440" s="294">
        <v>1001</v>
      </c>
      <c r="DJ440" s="294">
        <v>1261</v>
      </c>
      <c r="DK440" s="294">
        <v>1664</v>
      </c>
      <c r="DL440" s="294">
        <v>1794</v>
      </c>
      <c r="DM440" s="294">
        <v>2063</v>
      </c>
      <c r="DN440" s="187">
        <v>2332</v>
      </c>
    </row>
    <row r="441" spans="103:118" x14ac:dyDescent="0.2">
      <c r="CY441" s="187" t="s">
        <v>466</v>
      </c>
      <c r="CZ441" s="295">
        <v>78566</v>
      </c>
      <c r="DA441" s="294">
        <v>670</v>
      </c>
      <c r="DB441" s="294">
        <v>770</v>
      </c>
      <c r="DC441" s="294">
        <v>980</v>
      </c>
      <c r="DD441" s="294">
        <v>1290</v>
      </c>
      <c r="DE441" s="294">
        <v>1400</v>
      </c>
      <c r="DF441" s="294">
        <v>1610</v>
      </c>
      <c r="DG441" s="187">
        <v>1820</v>
      </c>
      <c r="DH441" s="294">
        <v>871</v>
      </c>
      <c r="DI441" s="294">
        <v>1001</v>
      </c>
      <c r="DJ441" s="294">
        <v>1274</v>
      </c>
      <c r="DK441" s="294">
        <v>1677</v>
      </c>
      <c r="DL441" s="294">
        <v>1820</v>
      </c>
      <c r="DM441" s="294">
        <v>2093</v>
      </c>
      <c r="DN441" s="187">
        <v>2366</v>
      </c>
    </row>
    <row r="442" spans="103:118" x14ac:dyDescent="0.2">
      <c r="CY442" s="187" t="s">
        <v>466</v>
      </c>
      <c r="CZ442" s="295">
        <v>78567</v>
      </c>
      <c r="DA442" s="294">
        <v>620</v>
      </c>
      <c r="DB442" s="294">
        <v>720</v>
      </c>
      <c r="DC442" s="294">
        <v>910</v>
      </c>
      <c r="DD442" s="294">
        <v>1200</v>
      </c>
      <c r="DE442" s="294">
        <v>1300</v>
      </c>
      <c r="DF442" s="294">
        <v>1495</v>
      </c>
      <c r="DG442" s="187">
        <v>1690</v>
      </c>
      <c r="DH442" s="294">
        <v>806</v>
      </c>
      <c r="DI442" s="294">
        <v>936</v>
      </c>
      <c r="DJ442" s="294">
        <v>1183</v>
      </c>
      <c r="DK442" s="294">
        <v>1560</v>
      </c>
      <c r="DL442" s="294">
        <v>1690</v>
      </c>
      <c r="DM442" s="294">
        <v>1943</v>
      </c>
      <c r="DN442" s="187">
        <v>2197</v>
      </c>
    </row>
    <row r="443" spans="103:118" x14ac:dyDescent="0.2">
      <c r="CY443" s="187" t="s">
        <v>466</v>
      </c>
      <c r="CZ443" s="295">
        <v>78569</v>
      </c>
      <c r="DA443" s="294">
        <v>630</v>
      </c>
      <c r="DB443" s="294">
        <v>710</v>
      </c>
      <c r="DC443" s="294">
        <v>910</v>
      </c>
      <c r="DD443" s="294">
        <v>1190</v>
      </c>
      <c r="DE443" s="294">
        <v>1290</v>
      </c>
      <c r="DF443" s="294">
        <v>1483</v>
      </c>
      <c r="DG443" s="187">
        <v>1677</v>
      </c>
      <c r="DH443" s="294">
        <v>819</v>
      </c>
      <c r="DI443" s="294">
        <v>923</v>
      </c>
      <c r="DJ443" s="294">
        <v>1183</v>
      </c>
      <c r="DK443" s="294">
        <v>1547</v>
      </c>
      <c r="DL443" s="294">
        <v>1677</v>
      </c>
      <c r="DM443" s="294">
        <v>1927</v>
      </c>
      <c r="DN443" s="187">
        <v>2180</v>
      </c>
    </row>
    <row r="444" spans="103:118" x14ac:dyDescent="0.2">
      <c r="CY444" s="187" t="s">
        <v>466</v>
      </c>
      <c r="CZ444" s="295">
        <v>78570</v>
      </c>
      <c r="DA444" s="294">
        <v>720</v>
      </c>
      <c r="DB444" s="294">
        <v>720</v>
      </c>
      <c r="DC444" s="294">
        <v>910</v>
      </c>
      <c r="DD444" s="294">
        <v>1180</v>
      </c>
      <c r="DE444" s="294">
        <v>1310</v>
      </c>
      <c r="DF444" s="294">
        <v>1506</v>
      </c>
      <c r="DG444" s="187">
        <v>1703</v>
      </c>
      <c r="DH444" s="294">
        <v>936</v>
      </c>
      <c r="DI444" s="294">
        <v>936</v>
      </c>
      <c r="DJ444" s="294">
        <v>1183</v>
      </c>
      <c r="DK444" s="294">
        <v>1534</v>
      </c>
      <c r="DL444" s="294">
        <v>1703</v>
      </c>
      <c r="DM444" s="294">
        <v>1957</v>
      </c>
      <c r="DN444" s="187">
        <v>2213</v>
      </c>
    </row>
    <row r="445" spans="103:118" x14ac:dyDescent="0.2">
      <c r="CY445" s="187" t="s">
        <v>466</v>
      </c>
      <c r="CZ445" s="295">
        <v>78575</v>
      </c>
      <c r="DA445" s="294">
        <v>860</v>
      </c>
      <c r="DB445" s="294">
        <v>990</v>
      </c>
      <c r="DC445" s="294">
        <v>1250</v>
      </c>
      <c r="DD445" s="294">
        <v>1640</v>
      </c>
      <c r="DE445" s="294">
        <v>1780</v>
      </c>
      <c r="DF445" s="294">
        <v>2047</v>
      </c>
      <c r="DG445" s="187">
        <v>2314</v>
      </c>
      <c r="DH445" s="294">
        <v>1118</v>
      </c>
      <c r="DI445" s="294">
        <v>1287</v>
      </c>
      <c r="DJ445" s="294">
        <v>1625</v>
      </c>
      <c r="DK445" s="294">
        <v>2132</v>
      </c>
      <c r="DL445" s="294">
        <v>2314</v>
      </c>
      <c r="DM445" s="294">
        <v>2661</v>
      </c>
      <c r="DN445" s="187">
        <v>3008</v>
      </c>
    </row>
    <row r="446" spans="103:118" x14ac:dyDescent="0.2">
      <c r="CY446" s="187" t="s">
        <v>466</v>
      </c>
      <c r="CZ446" s="295">
        <v>78578</v>
      </c>
      <c r="DA446" s="294">
        <v>620</v>
      </c>
      <c r="DB446" s="294">
        <v>710</v>
      </c>
      <c r="DC446" s="294">
        <v>910</v>
      </c>
      <c r="DD446" s="294">
        <v>1190</v>
      </c>
      <c r="DE446" s="294">
        <v>1290</v>
      </c>
      <c r="DF446" s="294">
        <v>1483</v>
      </c>
      <c r="DG446" s="187">
        <v>1677</v>
      </c>
      <c r="DH446" s="294">
        <v>806</v>
      </c>
      <c r="DI446" s="294">
        <v>923</v>
      </c>
      <c r="DJ446" s="294">
        <v>1183</v>
      </c>
      <c r="DK446" s="294">
        <v>1547</v>
      </c>
      <c r="DL446" s="294">
        <v>1677</v>
      </c>
      <c r="DM446" s="294">
        <v>1927</v>
      </c>
      <c r="DN446" s="187">
        <v>2180</v>
      </c>
    </row>
    <row r="447" spans="103:118" x14ac:dyDescent="0.2">
      <c r="CY447" s="187" t="s">
        <v>466</v>
      </c>
      <c r="CZ447" s="295">
        <v>78583</v>
      </c>
      <c r="DA447" s="294">
        <v>640</v>
      </c>
      <c r="DB447" s="294">
        <v>740</v>
      </c>
      <c r="DC447" s="294">
        <v>940</v>
      </c>
      <c r="DD447" s="294">
        <v>1240</v>
      </c>
      <c r="DE447" s="294">
        <v>1340</v>
      </c>
      <c r="DF447" s="294">
        <v>1541</v>
      </c>
      <c r="DG447" s="187">
        <v>1742</v>
      </c>
      <c r="DH447" s="294">
        <v>832</v>
      </c>
      <c r="DI447" s="294">
        <v>962</v>
      </c>
      <c r="DJ447" s="294">
        <v>1222</v>
      </c>
      <c r="DK447" s="294">
        <v>1612</v>
      </c>
      <c r="DL447" s="294">
        <v>1742</v>
      </c>
      <c r="DM447" s="294">
        <v>2003</v>
      </c>
      <c r="DN447" s="187">
        <v>2264</v>
      </c>
    </row>
    <row r="448" spans="103:118" x14ac:dyDescent="0.2">
      <c r="CY448" s="187" t="s">
        <v>466</v>
      </c>
      <c r="CZ448" s="295">
        <v>78586</v>
      </c>
      <c r="DA448" s="294">
        <v>620</v>
      </c>
      <c r="DB448" s="294">
        <v>720</v>
      </c>
      <c r="DC448" s="294">
        <v>910</v>
      </c>
      <c r="DD448" s="294">
        <v>1200</v>
      </c>
      <c r="DE448" s="294">
        <v>1300</v>
      </c>
      <c r="DF448" s="294">
        <v>1495</v>
      </c>
      <c r="DG448" s="187">
        <v>1690</v>
      </c>
      <c r="DH448" s="294">
        <v>806</v>
      </c>
      <c r="DI448" s="294">
        <v>936</v>
      </c>
      <c r="DJ448" s="294">
        <v>1183</v>
      </c>
      <c r="DK448" s="294">
        <v>1560</v>
      </c>
      <c r="DL448" s="294">
        <v>1690</v>
      </c>
      <c r="DM448" s="294">
        <v>1943</v>
      </c>
      <c r="DN448" s="187">
        <v>2197</v>
      </c>
    </row>
    <row r="449" spans="103:118" x14ac:dyDescent="0.2">
      <c r="CY449" s="187" t="s">
        <v>466</v>
      </c>
      <c r="CZ449" s="295">
        <v>78592</v>
      </c>
      <c r="DA449" s="294">
        <v>620</v>
      </c>
      <c r="DB449" s="294">
        <v>710</v>
      </c>
      <c r="DC449" s="294">
        <v>910</v>
      </c>
      <c r="DD449" s="294">
        <v>1190</v>
      </c>
      <c r="DE449" s="294">
        <v>1290</v>
      </c>
      <c r="DF449" s="294">
        <v>1483</v>
      </c>
      <c r="DG449" s="187">
        <v>1677</v>
      </c>
      <c r="DH449" s="294">
        <v>806</v>
      </c>
      <c r="DI449" s="294">
        <v>923</v>
      </c>
      <c r="DJ449" s="294">
        <v>1183</v>
      </c>
      <c r="DK449" s="294">
        <v>1547</v>
      </c>
      <c r="DL449" s="294">
        <v>1677</v>
      </c>
      <c r="DM449" s="294">
        <v>1927</v>
      </c>
      <c r="DN449" s="187">
        <v>2180</v>
      </c>
    </row>
    <row r="450" spans="103:118" x14ac:dyDescent="0.2">
      <c r="CY450" s="187" t="s">
        <v>466</v>
      </c>
      <c r="CZ450" s="295">
        <v>78593</v>
      </c>
      <c r="DA450" s="294">
        <v>620</v>
      </c>
      <c r="DB450" s="294">
        <v>710</v>
      </c>
      <c r="DC450" s="294">
        <v>910</v>
      </c>
      <c r="DD450" s="294">
        <v>1190</v>
      </c>
      <c r="DE450" s="294">
        <v>1290</v>
      </c>
      <c r="DF450" s="294">
        <v>1483</v>
      </c>
      <c r="DG450" s="187">
        <v>1677</v>
      </c>
      <c r="DH450" s="294">
        <v>806</v>
      </c>
      <c r="DI450" s="294">
        <v>923</v>
      </c>
      <c r="DJ450" s="294">
        <v>1183</v>
      </c>
      <c r="DK450" s="294">
        <v>1547</v>
      </c>
      <c r="DL450" s="294">
        <v>1677</v>
      </c>
      <c r="DM450" s="294">
        <v>1927</v>
      </c>
      <c r="DN450" s="187">
        <v>2180</v>
      </c>
    </row>
    <row r="451" spans="103:118" x14ac:dyDescent="0.2">
      <c r="CY451" s="187" t="s">
        <v>466</v>
      </c>
      <c r="CZ451" s="295">
        <v>78597</v>
      </c>
      <c r="DA451" s="294">
        <v>980</v>
      </c>
      <c r="DB451" s="294">
        <v>1140</v>
      </c>
      <c r="DC451" s="294">
        <v>1440</v>
      </c>
      <c r="DD451" s="294">
        <v>1890</v>
      </c>
      <c r="DE451" s="294">
        <v>2050</v>
      </c>
      <c r="DF451" s="294">
        <v>2357</v>
      </c>
      <c r="DG451" s="187">
        <v>2665</v>
      </c>
      <c r="DH451" s="294">
        <v>1274</v>
      </c>
      <c r="DI451" s="294">
        <v>1482</v>
      </c>
      <c r="DJ451" s="294">
        <v>1872</v>
      </c>
      <c r="DK451" s="294">
        <v>2457</v>
      </c>
      <c r="DL451" s="294">
        <v>2665</v>
      </c>
      <c r="DM451" s="294">
        <v>3064</v>
      </c>
      <c r="DN451" s="187">
        <v>3464</v>
      </c>
    </row>
    <row r="452" spans="103:118" x14ac:dyDescent="0.2">
      <c r="CY452" s="187" t="s">
        <v>467</v>
      </c>
      <c r="CZ452" s="295">
        <v>76556</v>
      </c>
      <c r="DA452" s="294">
        <v>820</v>
      </c>
      <c r="DB452" s="294">
        <v>860</v>
      </c>
      <c r="DC452" s="294">
        <v>970</v>
      </c>
      <c r="DD452" s="294">
        <v>1370</v>
      </c>
      <c r="DE452" s="294">
        <v>1460</v>
      </c>
      <c r="DF452" s="294">
        <v>1679</v>
      </c>
      <c r="DG452" s="187">
        <v>1898</v>
      </c>
      <c r="DH452" s="294">
        <v>1066</v>
      </c>
      <c r="DI452" s="294">
        <v>1118</v>
      </c>
      <c r="DJ452" s="294">
        <v>1261</v>
      </c>
      <c r="DK452" s="294">
        <v>1781</v>
      </c>
      <c r="DL452" s="294">
        <v>1898</v>
      </c>
      <c r="DM452" s="294">
        <v>2182</v>
      </c>
      <c r="DN452" s="187">
        <v>2467</v>
      </c>
    </row>
    <row r="453" spans="103:118" x14ac:dyDescent="0.2">
      <c r="CY453" s="187" t="s">
        <v>467</v>
      </c>
      <c r="CZ453" s="295">
        <v>76567</v>
      </c>
      <c r="DA453" s="294">
        <v>760</v>
      </c>
      <c r="DB453" s="294">
        <v>820</v>
      </c>
      <c r="DC453" s="294">
        <v>930</v>
      </c>
      <c r="DD453" s="294">
        <v>1310</v>
      </c>
      <c r="DE453" s="294">
        <v>1420</v>
      </c>
      <c r="DF453" s="294">
        <v>1633</v>
      </c>
      <c r="DG453" s="187">
        <v>1846</v>
      </c>
      <c r="DH453" s="294">
        <v>988</v>
      </c>
      <c r="DI453" s="294">
        <v>1066</v>
      </c>
      <c r="DJ453" s="294">
        <v>1209</v>
      </c>
      <c r="DK453" s="294">
        <v>1703</v>
      </c>
      <c r="DL453" s="294">
        <v>1846</v>
      </c>
      <c r="DM453" s="294">
        <v>2122</v>
      </c>
      <c r="DN453" s="187">
        <v>2399</v>
      </c>
    </row>
    <row r="454" spans="103:118" x14ac:dyDescent="0.2">
      <c r="CY454" s="187" t="s">
        <v>467</v>
      </c>
      <c r="CZ454" s="295">
        <v>76629</v>
      </c>
      <c r="DA454" s="294">
        <v>760</v>
      </c>
      <c r="DB454" s="294">
        <v>820</v>
      </c>
      <c r="DC454" s="294">
        <v>930</v>
      </c>
      <c r="DD454" s="294">
        <v>1310</v>
      </c>
      <c r="DE454" s="294">
        <v>1420</v>
      </c>
      <c r="DF454" s="294">
        <v>1633</v>
      </c>
      <c r="DG454" s="187">
        <v>1846</v>
      </c>
      <c r="DH454" s="294">
        <v>988</v>
      </c>
      <c r="DI454" s="294">
        <v>1066</v>
      </c>
      <c r="DJ454" s="294">
        <v>1209</v>
      </c>
      <c r="DK454" s="294">
        <v>1703</v>
      </c>
      <c r="DL454" s="294">
        <v>1846</v>
      </c>
      <c r="DM454" s="294">
        <v>2122</v>
      </c>
      <c r="DN454" s="187">
        <v>2399</v>
      </c>
    </row>
    <row r="455" spans="103:118" x14ac:dyDescent="0.2">
      <c r="CY455" s="187" t="s">
        <v>467</v>
      </c>
      <c r="CZ455" s="295">
        <v>76653</v>
      </c>
      <c r="DA455" s="294">
        <v>890</v>
      </c>
      <c r="DB455" s="294">
        <v>1050</v>
      </c>
      <c r="DC455" s="294">
        <v>1290</v>
      </c>
      <c r="DD455" s="294">
        <v>1820</v>
      </c>
      <c r="DE455" s="294">
        <v>2190</v>
      </c>
      <c r="DF455" s="294">
        <v>2518</v>
      </c>
      <c r="DG455" s="187">
        <v>2847</v>
      </c>
      <c r="DH455" s="294">
        <v>1157</v>
      </c>
      <c r="DI455" s="294">
        <v>1365</v>
      </c>
      <c r="DJ455" s="294">
        <v>1677</v>
      </c>
      <c r="DK455" s="294">
        <v>2366</v>
      </c>
      <c r="DL455" s="294">
        <v>2847</v>
      </c>
      <c r="DM455" s="294">
        <v>3273</v>
      </c>
      <c r="DN455" s="187">
        <v>3701</v>
      </c>
    </row>
    <row r="456" spans="103:118" x14ac:dyDescent="0.2">
      <c r="CY456" s="187" t="s">
        <v>467</v>
      </c>
      <c r="CZ456" s="295">
        <v>76687</v>
      </c>
      <c r="DA456" s="294">
        <v>870</v>
      </c>
      <c r="DB456" s="294">
        <v>920</v>
      </c>
      <c r="DC456" s="294">
        <v>1030</v>
      </c>
      <c r="DD456" s="294">
        <v>1450</v>
      </c>
      <c r="DE456" s="294">
        <v>1550</v>
      </c>
      <c r="DF456" s="294">
        <v>1782</v>
      </c>
      <c r="DG456" s="187">
        <v>2015</v>
      </c>
      <c r="DH456" s="294">
        <v>1131</v>
      </c>
      <c r="DI456" s="294">
        <v>1196</v>
      </c>
      <c r="DJ456" s="294">
        <v>1339</v>
      </c>
      <c r="DK456" s="294">
        <v>1885</v>
      </c>
      <c r="DL456" s="294">
        <v>2015</v>
      </c>
      <c r="DM456" s="294">
        <v>2316</v>
      </c>
      <c r="DN456" s="187">
        <v>2619</v>
      </c>
    </row>
    <row r="457" spans="103:118" x14ac:dyDescent="0.2">
      <c r="CY457" s="187" t="s">
        <v>467</v>
      </c>
      <c r="CZ457" s="295">
        <v>77801</v>
      </c>
      <c r="DA457" s="294">
        <v>850</v>
      </c>
      <c r="DB457" s="294">
        <v>900</v>
      </c>
      <c r="DC457" s="294">
        <v>1010</v>
      </c>
      <c r="DD457" s="294">
        <v>1420</v>
      </c>
      <c r="DE457" s="294">
        <v>1520</v>
      </c>
      <c r="DF457" s="294">
        <v>1748</v>
      </c>
      <c r="DG457" s="187">
        <v>1976</v>
      </c>
      <c r="DH457" s="294">
        <v>1105</v>
      </c>
      <c r="DI457" s="294">
        <v>1170</v>
      </c>
      <c r="DJ457" s="294">
        <v>1313</v>
      </c>
      <c r="DK457" s="294">
        <v>1846</v>
      </c>
      <c r="DL457" s="294">
        <v>1976</v>
      </c>
      <c r="DM457" s="294">
        <v>2272</v>
      </c>
      <c r="DN457" s="187">
        <v>2568</v>
      </c>
    </row>
    <row r="458" spans="103:118" x14ac:dyDescent="0.2">
      <c r="CY458" s="187" t="s">
        <v>467</v>
      </c>
      <c r="CZ458" s="295">
        <v>77802</v>
      </c>
      <c r="DA458" s="294">
        <v>1010</v>
      </c>
      <c r="DB458" s="294">
        <v>1070</v>
      </c>
      <c r="DC458" s="294">
        <v>1200</v>
      </c>
      <c r="DD458" s="294">
        <v>1690</v>
      </c>
      <c r="DE458" s="294">
        <v>1800</v>
      </c>
      <c r="DF458" s="294">
        <v>2070</v>
      </c>
      <c r="DG458" s="187">
        <v>2340</v>
      </c>
      <c r="DH458" s="294">
        <v>1313</v>
      </c>
      <c r="DI458" s="294">
        <v>1391</v>
      </c>
      <c r="DJ458" s="294">
        <v>1560</v>
      </c>
      <c r="DK458" s="294">
        <v>2197</v>
      </c>
      <c r="DL458" s="294">
        <v>2340</v>
      </c>
      <c r="DM458" s="294">
        <v>2691</v>
      </c>
      <c r="DN458" s="187">
        <v>3042</v>
      </c>
    </row>
    <row r="459" spans="103:118" x14ac:dyDescent="0.2">
      <c r="CY459" s="187" t="s">
        <v>467</v>
      </c>
      <c r="CZ459" s="295">
        <v>77803</v>
      </c>
      <c r="DA459" s="294">
        <v>900</v>
      </c>
      <c r="DB459" s="294">
        <v>950</v>
      </c>
      <c r="DC459" s="294">
        <v>1070</v>
      </c>
      <c r="DD459" s="294">
        <v>1510</v>
      </c>
      <c r="DE459" s="294">
        <v>1610</v>
      </c>
      <c r="DF459" s="294">
        <v>1851</v>
      </c>
      <c r="DG459" s="187">
        <v>2093</v>
      </c>
      <c r="DH459" s="294">
        <v>1170</v>
      </c>
      <c r="DI459" s="294">
        <v>1235</v>
      </c>
      <c r="DJ459" s="294">
        <v>1391</v>
      </c>
      <c r="DK459" s="294">
        <v>1963</v>
      </c>
      <c r="DL459" s="294">
        <v>2093</v>
      </c>
      <c r="DM459" s="294">
        <v>2406</v>
      </c>
      <c r="DN459" s="187">
        <v>2720</v>
      </c>
    </row>
    <row r="460" spans="103:118" x14ac:dyDescent="0.2">
      <c r="CY460" s="187" t="s">
        <v>467</v>
      </c>
      <c r="CZ460" s="295">
        <v>77805</v>
      </c>
      <c r="DA460" s="294">
        <v>970</v>
      </c>
      <c r="DB460" s="294">
        <v>1020</v>
      </c>
      <c r="DC460" s="294">
        <v>1150</v>
      </c>
      <c r="DD460" s="294">
        <v>1620</v>
      </c>
      <c r="DE460" s="294">
        <v>1730</v>
      </c>
      <c r="DF460" s="294">
        <v>1989</v>
      </c>
      <c r="DG460" s="187">
        <v>2249</v>
      </c>
      <c r="DH460" s="294">
        <v>1261</v>
      </c>
      <c r="DI460" s="294">
        <v>1326</v>
      </c>
      <c r="DJ460" s="294">
        <v>1495</v>
      </c>
      <c r="DK460" s="294">
        <v>2106</v>
      </c>
      <c r="DL460" s="294">
        <v>2249</v>
      </c>
      <c r="DM460" s="294">
        <v>2585</v>
      </c>
      <c r="DN460" s="187">
        <v>2923</v>
      </c>
    </row>
    <row r="461" spans="103:118" x14ac:dyDescent="0.2">
      <c r="CY461" s="187" t="s">
        <v>467</v>
      </c>
      <c r="CZ461" s="295">
        <v>77806</v>
      </c>
      <c r="DA461" s="294">
        <v>970</v>
      </c>
      <c r="DB461" s="294">
        <v>1020</v>
      </c>
      <c r="DC461" s="294">
        <v>1150</v>
      </c>
      <c r="DD461" s="294">
        <v>1620</v>
      </c>
      <c r="DE461" s="294">
        <v>1730</v>
      </c>
      <c r="DF461" s="294">
        <v>1989</v>
      </c>
      <c r="DG461" s="187">
        <v>2249</v>
      </c>
      <c r="DH461" s="294">
        <v>1261</v>
      </c>
      <c r="DI461" s="294">
        <v>1326</v>
      </c>
      <c r="DJ461" s="294">
        <v>1495</v>
      </c>
      <c r="DK461" s="294">
        <v>2106</v>
      </c>
      <c r="DL461" s="294">
        <v>2249</v>
      </c>
      <c r="DM461" s="294">
        <v>2585</v>
      </c>
      <c r="DN461" s="187">
        <v>2923</v>
      </c>
    </row>
    <row r="462" spans="103:118" x14ac:dyDescent="0.2">
      <c r="CY462" s="187" t="s">
        <v>467</v>
      </c>
      <c r="CZ462" s="295">
        <v>77807</v>
      </c>
      <c r="DA462" s="294">
        <v>1040</v>
      </c>
      <c r="DB462" s="294">
        <v>1100</v>
      </c>
      <c r="DC462" s="294">
        <v>1240</v>
      </c>
      <c r="DD462" s="294">
        <v>1750</v>
      </c>
      <c r="DE462" s="294">
        <v>1860</v>
      </c>
      <c r="DF462" s="294">
        <v>2139</v>
      </c>
      <c r="DG462" s="187">
        <v>2418</v>
      </c>
      <c r="DH462" s="294">
        <v>1352</v>
      </c>
      <c r="DI462" s="294">
        <v>1430</v>
      </c>
      <c r="DJ462" s="294">
        <v>1612</v>
      </c>
      <c r="DK462" s="294">
        <v>2275</v>
      </c>
      <c r="DL462" s="294">
        <v>2418</v>
      </c>
      <c r="DM462" s="294">
        <v>2780</v>
      </c>
      <c r="DN462" s="187">
        <v>3143</v>
      </c>
    </row>
    <row r="463" spans="103:118" x14ac:dyDescent="0.2">
      <c r="CY463" s="187" t="s">
        <v>467</v>
      </c>
      <c r="CZ463" s="295">
        <v>77808</v>
      </c>
      <c r="DA463" s="294">
        <v>1000</v>
      </c>
      <c r="DB463" s="294">
        <v>1060</v>
      </c>
      <c r="DC463" s="294">
        <v>1190</v>
      </c>
      <c r="DD463" s="294">
        <v>1680</v>
      </c>
      <c r="DE463" s="294">
        <v>1790</v>
      </c>
      <c r="DF463" s="294">
        <v>2058</v>
      </c>
      <c r="DG463" s="187">
        <v>2327</v>
      </c>
      <c r="DH463" s="294">
        <v>1300</v>
      </c>
      <c r="DI463" s="294">
        <v>1378</v>
      </c>
      <c r="DJ463" s="294">
        <v>1547</v>
      </c>
      <c r="DK463" s="294">
        <v>2184</v>
      </c>
      <c r="DL463" s="294">
        <v>2327</v>
      </c>
      <c r="DM463" s="294">
        <v>2675</v>
      </c>
      <c r="DN463" s="187">
        <v>3025</v>
      </c>
    </row>
    <row r="464" spans="103:118" x14ac:dyDescent="0.2">
      <c r="CY464" s="187" t="s">
        <v>467</v>
      </c>
      <c r="CZ464" s="295">
        <v>77836</v>
      </c>
      <c r="DA464" s="294">
        <v>790</v>
      </c>
      <c r="DB464" s="294">
        <v>840</v>
      </c>
      <c r="DC464" s="294">
        <v>940</v>
      </c>
      <c r="DD464" s="294">
        <v>1320</v>
      </c>
      <c r="DE464" s="294">
        <v>1420</v>
      </c>
      <c r="DF464" s="294">
        <v>1633</v>
      </c>
      <c r="DG464" s="187">
        <v>1846</v>
      </c>
      <c r="DH464" s="294">
        <v>1027</v>
      </c>
      <c r="DI464" s="294">
        <v>1092</v>
      </c>
      <c r="DJ464" s="294">
        <v>1222</v>
      </c>
      <c r="DK464" s="294">
        <v>1716</v>
      </c>
      <c r="DL464" s="294">
        <v>1846</v>
      </c>
      <c r="DM464" s="294">
        <v>2122</v>
      </c>
      <c r="DN464" s="187">
        <v>2399</v>
      </c>
    </row>
    <row r="465" spans="103:118" x14ac:dyDescent="0.2">
      <c r="CY465" s="187" t="s">
        <v>467</v>
      </c>
      <c r="CZ465" s="295">
        <v>77837</v>
      </c>
      <c r="DA465" s="294">
        <v>780</v>
      </c>
      <c r="DB465" s="294">
        <v>830</v>
      </c>
      <c r="DC465" s="294">
        <v>930</v>
      </c>
      <c r="DD465" s="294">
        <v>1310</v>
      </c>
      <c r="DE465" s="294">
        <v>1420</v>
      </c>
      <c r="DF465" s="294">
        <v>1633</v>
      </c>
      <c r="DG465" s="187">
        <v>1846</v>
      </c>
      <c r="DH465" s="294">
        <v>1014</v>
      </c>
      <c r="DI465" s="294">
        <v>1079</v>
      </c>
      <c r="DJ465" s="294">
        <v>1209</v>
      </c>
      <c r="DK465" s="294">
        <v>1703</v>
      </c>
      <c r="DL465" s="294">
        <v>1846</v>
      </c>
      <c r="DM465" s="294">
        <v>2122</v>
      </c>
      <c r="DN465" s="187">
        <v>2399</v>
      </c>
    </row>
    <row r="466" spans="103:118" x14ac:dyDescent="0.2">
      <c r="CY466" s="187" t="s">
        <v>467</v>
      </c>
      <c r="CZ466" s="295">
        <v>77840</v>
      </c>
      <c r="DA466" s="294">
        <v>950</v>
      </c>
      <c r="DB466" s="294">
        <v>1010</v>
      </c>
      <c r="DC466" s="294">
        <v>1130</v>
      </c>
      <c r="DD466" s="294">
        <v>1590</v>
      </c>
      <c r="DE466" s="294">
        <v>1700</v>
      </c>
      <c r="DF466" s="294">
        <v>1955</v>
      </c>
      <c r="DG466" s="187">
        <v>2210</v>
      </c>
      <c r="DH466" s="294">
        <v>1235</v>
      </c>
      <c r="DI466" s="294">
        <v>1313</v>
      </c>
      <c r="DJ466" s="294">
        <v>1469</v>
      </c>
      <c r="DK466" s="294">
        <v>2067</v>
      </c>
      <c r="DL466" s="294">
        <v>2210</v>
      </c>
      <c r="DM466" s="294">
        <v>2541</v>
      </c>
      <c r="DN466" s="187">
        <v>2873</v>
      </c>
    </row>
    <row r="467" spans="103:118" x14ac:dyDescent="0.2">
      <c r="CY467" s="187" t="s">
        <v>467</v>
      </c>
      <c r="CZ467" s="295">
        <v>77841</v>
      </c>
      <c r="DA467" s="294">
        <v>970</v>
      </c>
      <c r="DB467" s="294">
        <v>1020</v>
      </c>
      <c r="DC467" s="294">
        <v>1150</v>
      </c>
      <c r="DD467" s="294">
        <v>1620</v>
      </c>
      <c r="DE467" s="294">
        <v>1730</v>
      </c>
      <c r="DF467" s="294">
        <v>1989</v>
      </c>
      <c r="DG467" s="187">
        <v>2249</v>
      </c>
      <c r="DH467" s="294">
        <v>1261</v>
      </c>
      <c r="DI467" s="294">
        <v>1326</v>
      </c>
      <c r="DJ467" s="294">
        <v>1495</v>
      </c>
      <c r="DK467" s="294">
        <v>2106</v>
      </c>
      <c r="DL467" s="294">
        <v>2249</v>
      </c>
      <c r="DM467" s="294">
        <v>2585</v>
      </c>
      <c r="DN467" s="187">
        <v>2923</v>
      </c>
    </row>
    <row r="468" spans="103:118" x14ac:dyDescent="0.2">
      <c r="CY468" s="187" t="s">
        <v>467</v>
      </c>
      <c r="CZ468" s="295">
        <v>77842</v>
      </c>
      <c r="DA468" s="294">
        <v>970</v>
      </c>
      <c r="DB468" s="294">
        <v>1020</v>
      </c>
      <c r="DC468" s="294">
        <v>1150</v>
      </c>
      <c r="DD468" s="294">
        <v>1620</v>
      </c>
      <c r="DE468" s="294">
        <v>1730</v>
      </c>
      <c r="DF468" s="294">
        <v>1989</v>
      </c>
      <c r="DG468" s="187">
        <v>2249</v>
      </c>
      <c r="DH468" s="294">
        <v>1261</v>
      </c>
      <c r="DI468" s="294">
        <v>1326</v>
      </c>
      <c r="DJ468" s="294">
        <v>1495</v>
      </c>
      <c r="DK468" s="294">
        <v>2106</v>
      </c>
      <c r="DL468" s="294">
        <v>2249</v>
      </c>
      <c r="DM468" s="294">
        <v>2585</v>
      </c>
      <c r="DN468" s="187">
        <v>2923</v>
      </c>
    </row>
    <row r="469" spans="103:118" x14ac:dyDescent="0.2">
      <c r="CY469" s="187" t="s">
        <v>467</v>
      </c>
      <c r="CZ469" s="295">
        <v>77843</v>
      </c>
      <c r="DA469" s="294">
        <v>970</v>
      </c>
      <c r="DB469" s="294">
        <v>1020</v>
      </c>
      <c r="DC469" s="294">
        <v>1150</v>
      </c>
      <c r="DD469" s="294">
        <v>1620</v>
      </c>
      <c r="DE469" s="294">
        <v>1730</v>
      </c>
      <c r="DF469" s="294">
        <v>1989</v>
      </c>
      <c r="DG469" s="187">
        <v>2249</v>
      </c>
      <c r="DH469" s="294">
        <v>1261</v>
      </c>
      <c r="DI469" s="294">
        <v>1326</v>
      </c>
      <c r="DJ469" s="294">
        <v>1495</v>
      </c>
      <c r="DK469" s="294">
        <v>2106</v>
      </c>
      <c r="DL469" s="294">
        <v>2249</v>
      </c>
      <c r="DM469" s="294">
        <v>2585</v>
      </c>
      <c r="DN469" s="187">
        <v>2923</v>
      </c>
    </row>
    <row r="470" spans="103:118" x14ac:dyDescent="0.2">
      <c r="CY470" s="187" t="s">
        <v>467</v>
      </c>
      <c r="CZ470" s="295">
        <v>77845</v>
      </c>
      <c r="DA470" s="294">
        <v>1000</v>
      </c>
      <c r="DB470" s="294">
        <v>1060</v>
      </c>
      <c r="DC470" s="294">
        <v>1190</v>
      </c>
      <c r="DD470" s="294">
        <v>1680</v>
      </c>
      <c r="DE470" s="294">
        <v>1790</v>
      </c>
      <c r="DF470" s="294">
        <v>2058</v>
      </c>
      <c r="DG470" s="187">
        <v>2327</v>
      </c>
      <c r="DH470" s="294">
        <v>1300</v>
      </c>
      <c r="DI470" s="294">
        <v>1378</v>
      </c>
      <c r="DJ470" s="294">
        <v>1547</v>
      </c>
      <c r="DK470" s="294">
        <v>2184</v>
      </c>
      <c r="DL470" s="294">
        <v>2327</v>
      </c>
      <c r="DM470" s="294">
        <v>2675</v>
      </c>
      <c r="DN470" s="187">
        <v>3025</v>
      </c>
    </row>
    <row r="471" spans="103:118" x14ac:dyDescent="0.2">
      <c r="CY471" s="187" t="s">
        <v>467</v>
      </c>
      <c r="CZ471" s="295">
        <v>77853</v>
      </c>
      <c r="DA471" s="294">
        <v>820</v>
      </c>
      <c r="DB471" s="294">
        <v>860</v>
      </c>
      <c r="DC471" s="294">
        <v>970</v>
      </c>
      <c r="DD471" s="294">
        <v>1370</v>
      </c>
      <c r="DE471" s="294">
        <v>1460</v>
      </c>
      <c r="DF471" s="294">
        <v>1679</v>
      </c>
      <c r="DG471" s="187">
        <v>1898</v>
      </c>
      <c r="DH471" s="294">
        <v>1066</v>
      </c>
      <c r="DI471" s="294">
        <v>1118</v>
      </c>
      <c r="DJ471" s="294">
        <v>1261</v>
      </c>
      <c r="DK471" s="294">
        <v>1781</v>
      </c>
      <c r="DL471" s="294">
        <v>1898</v>
      </c>
      <c r="DM471" s="294">
        <v>2182</v>
      </c>
      <c r="DN471" s="187">
        <v>2467</v>
      </c>
    </row>
    <row r="472" spans="103:118" x14ac:dyDescent="0.2">
      <c r="CY472" s="187" t="s">
        <v>467</v>
      </c>
      <c r="CZ472" s="295">
        <v>77856</v>
      </c>
      <c r="DA472" s="294">
        <v>910</v>
      </c>
      <c r="DB472" s="294">
        <v>960</v>
      </c>
      <c r="DC472" s="294">
        <v>1080</v>
      </c>
      <c r="DD472" s="294">
        <v>1520</v>
      </c>
      <c r="DE472" s="294">
        <v>1620</v>
      </c>
      <c r="DF472" s="294">
        <v>1863</v>
      </c>
      <c r="DG472" s="187">
        <v>2106</v>
      </c>
      <c r="DH472" s="294">
        <v>1183</v>
      </c>
      <c r="DI472" s="294">
        <v>1248</v>
      </c>
      <c r="DJ472" s="294">
        <v>1404</v>
      </c>
      <c r="DK472" s="294">
        <v>1976</v>
      </c>
      <c r="DL472" s="294">
        <v>2106</v>
      </c>
      <c r="DM472" s="294">
        <v>2421</v>
      </c>
      <c r="DN472" s="187">
        <v>2737</v>
      </c>
    </row>
    <row r="473" spans="103:118" x14ac:dyDescent="0.2">
      <c r="CY473" s="187" t="s">
        <v>467</v>
      </c>
      <c r="CZ473" s="295">
        <v>77859</v>
      </c>
      <c r="DA473" s="294">
        <v>820</v>
      </c>
      <c r="DB473" s="294">
        <v>870</v>
      </c>
      <c r="DC473" s="294">
        <v>980</v>
      </c>
      <c r="DD473" s="294">
        <v>1380</v>
      </c>
      <c r="DE473" s="294">
        <v>1470</v>
      </c>
      <c r="DF473" s="294">
        <v>1690</v>
      </c>
      <c r="DG473" s="187">
        <v>1911</v>
      </c>
      <c r="DH473" s="294">
        <v>1066</v>
      </c>
      <c r="DI473" s="294">
        <v>1131</v>
      </c>
      <c r="DJ473" s="294">
        <v>1274</v>
      </c>
      <c r="DK473" s="294">
        <v>1794</v>
      </c>
      <c r="DL473" s="294">
        <v>1911</v>
      </c>
      <c r="DM473" s="294">
        <v>2197</v>
      </c>
      <c r="DN473" s="187">
        <v>2484</v>
      </c>
    </row>
    <row r="474" spans="103:118" x14ac:dyDescent="0.2">
      <c r="CY474" s="187" t="s">
        <v>467</v>
      </c>
      <c r="CZ474" s="295">
        <v>77863</v>
      </c>
      <c r="DA474" s="294">
        <v>820</v>
      </c>
      <c r="DB474" s="294">
        <v>860</v>
      </c>
      <c r="DC474" s="294">
        <v>970</v>
      </c>
      <c r="DD474" s="294">
        <v>1370</v>
      </c>
      <c r="DE474" s="294">
        <v>1460</v>
      </c>
      <c r="DF474" s="294">
        <v>1679</v>
      </c>
      <c r="DG474" s="187">
        <v>1898</v>
      </c>
      <c r="DH474" s="294">
        <v>1066</v>
      </c>
      <c r="DI474" s="294">
        <v>1118</v>
      </c>
      <c r="DJ474" s="294">
        <v>1261</v>
      </c>
      <c r="DK474" s="294">
        <v>1781</v>
      </c>
      <c r="DL474" s="294">
        <v>1898</v>
      </c>
      <c r="DM474" s="294">
        <v>2182</v>
      </c>
      <c r="DN474" s="187">
        <v>2467</v>
      </c>
    </row>
    <row r="475" spans="103:118" x14ac:dyDescent="0.2">
      <c r="CY475" s="187" t="s">
        <v>467</v>
      </c>
      <c r="CZ475" s="295">
        <v>77865</v>
      </c>
      <c r="DA475" s="294">
        <v>820</v>
      </c>
      <c r="DB475" s="294">
        <v>860</v>
      </c>
      <c r="DC475" s="294">
        <v>970</v>
      </c>
      <c r="DD475" s="294">
        <v>1370</v>
      </c>
      <c r="DE475" s="294">
        <v>1460</v>
      </c>
      <c r="DF475" s="294">
        <v>1679</v>
      </c>
      <c r="DG475" s="187">
        <v>1898</v>
      </c>
      <c r="DH475" s="294">
        <v>1066</v>
      </c>
      <c r="DI475" s="294">
        <v>1118</v>
      </c>
      <c r="DJ475" s="294">
        <v>1261</v>
      </c>
      <c r="DK475" s="294">
        <v>1781</v>
      </c>
      <c r="DL475" s="294">
        <v>1898</v>
      </c>
      <c r="DM475" s="294">
        <v>2182</v>
      </c>
      <c r="DN475" s="187">
        <v>2467</v>
      </c>
    </row>
    <row r="476" spans="103:118" x14ac:dyDescent="0.2">
      <c r="CY476" s="187" t="s">
        <v>467</v>
      </c>
      <c r="CZ476" s="295">
        <v>77867</v>
      </c>
      <c r="DA476" s="294">
        <v>920</v>
      </c>
      <c r="DB476" s="294">
        <v>970</v>
      </c>
      <c r="DC476" s="294">
        <v>1090</v>
      </c>
      <c r="DD476" s="294">
        <v>1540</v>
      </c>
      <c r="DE476" s="294">
        <v>1640</v>
      </c>
      <c r="DF476" s="294">
        <v>1886</v>
      </c>
      <c r="DG476" s="187">
        <v>2132</v>
      </c>
      <c r="DH476" s="294">
        <v>1196</v>
      </c>
      <c r="DI476" s="294">
        <v>1261</v>
      </c>
      <c r="DJ476" s="294">
        <v>1417</v>
      </c>
      <c r="DK476" s="294">
        <v>2002</v>
      </c>
      <c r="DL476" s="294">
        <v>2132</v>
      </c>
      <c r="DM476" s="294">
        <v>2451</v>
      </c>
      <c r="DN476" s="187">
        <v>2771</v>
      </c>
    </row>
    <row r="477" spans="103:118" x14ac:dyDescent="0.2">
      <c r="CY477" s="187" t="s">
        <v>467</v>
      </c>
      <c r="CZ477" s="295">
        <v>77868</v>
      </c>
      <c r="DA477" s="294">
        <v>810</v>
      </c>
      <c r="DB477" s="294">
        <v>860</v>
      </c>
      <c r="DC477" s="294">
        <v>970</v>
      </c>
      <c r="DD477" s="294">
        <v>1360</v>
      </c>
      <c r="DE477" s="294">
        <v>1470</v>
      </c>
      <c r="DF477" s="294">
        <v>1690</v>
      </c>
      <c r="DG477" s="187">
        <v>1911</v>
      </c>
      <c r="DH477" s="294">
        <v>1053</v>
      </c>
      <c r="DI477" s="294">
        <v>1118</v>
      </c>
      <c r="DJ477" s="294">
        <v>1261</v>
      </c>
      <c r="DK477" s="294">
        <v>1768</v>
      </c>
      <c r="DL477" s="294">
        <v>1911</v>
      </c>
      <c r="DM477" s="294">
        <v>2197</v>
      </c>
      <c r="DN477" s="187">
        <v>2484</v>
      </c>
    </row>
    <row r="478" spans="103:118" x14ac:dyDescent="0.2">
      <c r="CY478" s="187" t="s">
        <v>467</v>
      </c>
      <c r="CZ478" s="295">
        <v>77878</v>
      </c>
      <c r="DA478" s="294">
        <v>900</v>
      </c>
      <c r="DB478" s="294">
        <v>950</v>
      </c>
      <c r="DC478" s="294">
        <v>1070</v>
      </c>
      <c r="DD478" s="294">
        <v>1510</v>
      </c>
      <c r="DE478" s="294">
        <v>1610</v>
      </c>
      <c r="DF478" s="294">
        <v>1851</v>
      </c>
      <c r="DG478" s="187">
        <v>2093</v>
      </c>
      <c r="DH478" s="294">
        <v>1170</v>
      </c>
      <c r="DI478" s="294">
        <v>1235</v>
      </c>
      <c r="DJ478" s="294">
        <v>1391</v>
      </c>
      <c r="DK478" s="294">
        <v>1963</v>
      </c>
      <c r="DL478" s="294">
        <v>2093</v>
      </c>
      <c r="DM478" s="294">
        <v>2406</v>
      </c>
      <c r="DN478" s="187">
        <v>2720</v>
      </c>
    </row>
    <row r="479" spans="103:118" x14ac:dyDescent="0.2">
      <c r="CY479" s="187" t="s">
        <v>467</v>
      </c>
      <c r="CZ479" s="295">
        <v>77879</v>
      </c>
      <c r="DA479" s="294">
        <v>870</v>
      </c>
      <c r="DB479" s="294">
        <v>920</v>
      </c>
      <c r="DC479" s="294">
        <v>1030</v>
      </c>
      <c r="DD479" s="294">
        <v>1450</v>
      </c>
      <c r="DE479" s="294">
        <v>1550</v>
      </c>
      <c r="DF479" s="294">
        <v>1782</v>
      </c>
      <c r="DG479" s="187">
        <v>2015</v>
      </c>
      <c r="DH479" s="294">
        <v>1131</v>
      </c>
      <c r="DI479" s="294">
        <v>1196</v>
      </c>
      <c r="DJ479" s="294">
        <v>1339</v>
      </c>
      <c r="DK479" s="294">
        <v>1885</v>
      </c>
      <c r="DL479" s="294">
        <v>2015</v>
      </c>
      <c r="DM479" s="294">
        <v>2316</v>
      </c>
      <c r="DN479" s="187">
        <v>2619</v>
      </c>
    </row>
    <row r="480" spans="103:118" x14ac:dyDescent="0.2">
      <c r="CY480" s="187" t="s">
        <v>467</v>
      </c>
      <c r="CZ480" s="295">
        <v>77881</v>
      </c>
      <c r="DA480" s="294">
        <v>970</v>
      </c>
      <c r="DB480" s="294">
        <v>1020</v>
      </c>
      <c r="DC480" s="294">
        <v>1150</v>
      </c>
      <c r="DD480" s="294">
        <v>1620</v>
      </c>
      <c r="DE480" s="294">
        <v>1730</v>
      </c>
      <c r="DF480" s="294">
        <v>1989</v>
      </c>
      <c r="DG480" s="187">
        <v>2249</v>
      </c>
      <c r="DH480" s="294">
        <v>1261</v>
      </c>
      <c r="DI480" s="294">
        <v>1326</v>
      </c>
      <c r="DJ480" s="294">
        <v>1495</v>
      </c>
      <c r="DK480" s="294">
        <v>2106</v>
      </c>
      <c r="DL480" s="294">
        <v>2249</v>
      </c>
      <c r="DM480" s="294">
        <v>2585</v>
      </c>
      <c r="DN480" s="187">
        <v>2923</v>
      </c>
    </row>
    <row r="481" spans="103:118" x14ac:dyDescent="0.2">
      <c r="CY481" s="187" t="s">
        <v>467</v>
      </c>
      <c r="CZ481" s="295">
        <v>77882</v>
      </c>
      <c r="DA481" s="294">
        <v>820</v>
      </c>
      <c r="DB481" s="294">
        <v>860</v>
      </c>
      <c r="DC481" s="294">
        <v>970</v>
      </c>
      <c r="DD481" s="294">
        <v>1370</v>
      </c>
      <c r="DE481" s="294">
        <v>1460</v>
      </c>
      <c r="DF481" s="294">
        <v>1679</v>
      </c>
      <c r="DG481" s="187">
        <v>1898</v>
      </c>
      <c r="DH481" s="294">
        <v>1066</v>
      </c>
      <c r="DI481" s="294">
        <v>1118</v>
      </c>
      <c r="DJ481" s="294">
        <v>1261</v>
      </c>
      <c r="DK481" s="294">
        <v>1781</v>
      </c>
      <c r="DL481" s="294">
        <v>1898</v>
      </c>
      <c r="DM481" s="294">
        <v>2182</v>
      </c>
      <c r="DN481" s="187">
        <v>2467</v>
      </c>
    </row>
    <row r="482" spans="103:118" x14ac:dyDescent="0.2">
      <c r="CY482" s="187" t="s">
        <v>468</v>
      </c>
      <c r="CZ482" s="295">
        <v>78330</v>
      </c>
      <c r="DA482" s="294">
        <v>1030</v>
      </c>
      <c r="DB482" s="294">
        <v>1110</v>
      </c>
      <c r="DC482" s="294">
        <v>1360</v>
      </c>
      <c r="DD482" s="294">
        <v>1770</v>
      </c>
      <c r="DE482" s="294">
        <v>2070</v>
      </c>
      <c r="DF482" s="294">
        <v>2380</v>
      </c>
      <c r="DG482" s="187">
        <v>2691</v>
      </c>
      <c r="DH482" s="294">
        <v>1339</v>
      </c>
      <c r="DI482" s="294">
        <v>1443</v>
      </c>
      <c r="DJ482" s="294">
        <v>1768</v>
      </c>
      <c r="DK482" s="294">
        <v>2301</v>
      </c>
      <c r="DL482" s="294">
        <v>2691</v>
      </c>
      <c r="DM482" s="294">
        <v>3094</v>
      </c>
      <c r="DN482" s="187">
        <v>3498</v>
      </c>
    </row>
    <row r="483" spans="103:118" x14ac:dyDescent="0.2">
      <c r="CY483" s="187" t="s">
        <v>468</v>
      </c>
      <c r="CZ483" s="295">
        <v>78335</v>
      </c>
      <c r="DA483" s="294">
        <v>1030</v>
      </c>
      <c r="DB483" s="294">
        <v>1100</v>
      </c>
      <c r="DC483" s="294">
        <v>1350</v>
      </c>
      <c r="DD483" s="294">
        <v>1760</v>
      </c>
      <c r="DE483" s="294">
        <v>2060</v>
      </c>
      <c r="DF483" s="294">
        <v>2369</v>
      </c>
      <c r="DG483" s="187">
        <v>2678</v>
      </c>
      <c r="DH483" s="294">
        <v>1339</v>
      </c>
      <c r="DI483" s="294">
        <v>1430</v>
      </c>
      <c r="DJ483" s="294">
        <v>1755</v>
      </c>
      <c r="DK483" s="294">
        <v>2288</v>
      </c>
      <c r="DL483" s="294">
        <v>2678</v>
      </c>
      <c r="DM483" s="294">
        <v>3079</v>
      </c>
      <c r="DN483" s="187">
        <v>3481</v>
      </c>
    </row>
    <row r="484" spans="103:118" x14ac:dyDescent="0.2">
      <c r="CY484" s="187" t="s">
        <v>468</v>
      </c>
      <c r="CZ484" s="295">
        <v>78336</v>
      </c>
      <c r="DA484" s="294">
        <v>920</v>
      </c>
      <c r="DB484" s="294">
        <v>990</v>
      </c>
      <c r="DC484" s="294">
        <v>1210</v>
      </c>
      <c r="DD484" s="294">
        <v>1570</v>
      </c>
      <c r="DE484" s="294">
        <v>1840</v>
      </c>
      <c r="DF484" s="294">
        <v>2116</v>
      </c>
      <c r="DG484" s="187">
        <v>2392</v>
      </c>
      <c r="DH484" s="294">
        <v>1196</v>
      </c>
      <c r="DI484" s="294">
        <v>1287</v>
      </c>
      <c r="DJ484" s="294">
        <v>1573</v>
      </c>
      <c r="DK484" s="294">
        <v>2041</v>
      </c>
      <c r="DL484" s="294">
        <v>2392</v>
      </c>
      <c r="DM484" s="294">
        <v>2750</v>
      </c>
      <c r="DN484" s="187">
        <v>3109</v>
      </c>
    </row>
    <row r="485" spans="103:118" x14ac:dyDescent="0.2">
      <c r="CY485" s="187" t="s">
        <v>468</v>
      </c>
      <c r="CZ485" s="295">
        <v>78339</v>
      </c>
      <c r="DA485" s="294">
        <v>870</v>
      </c>
      <c r="DB485" s="294">
        <v>940</v>
      </c>
      <c r="DC485" s="294">
        <v>1150</v>
      </c>
      <c r="DD485" s="294">
        <v>1500</v>
      </c>
      <c r="DE485" s="294">
        <v>1750</v>
      </c>
      <c r="DF485" s="294">
        <v>2012</v>
      </c>
      <c r="DG485" s="187">
        <v>2275</v>
      </c>
      <c r="DH485" s="294">
        <v>1131</v>
      </c>
      <c r="DI485" s="294">
        <v>1222</v>
      </c>
      <c r="DJ485" s="294">
        <v>1495</v>
      </c>
      <c r="DK485" s="294">
        <v>1950</v>
      </c>
      <c r="DL485" s="294">
        <v>2275</v>
      </c>
      <c r="DM485" s="294">
        <v>2615</v>
      </c>
      <c r="DN485" s="187">
        <v>2957</v>
      </c>
    </row>
    <row r="486" spans="103:118" x14ac:dyDescent="0.2">
      <c r="CY486" s="187" t="s">
        <v>468</v>
      </c>
      <c r="CZ486" s="295">
        <v>78343</v>
      </c>
      <c r="DA486" s="294">
        <v>860</v>
      </c>
      <c r="DB486" s="294">
        <v>940</v>
      </c>
      <c r="DC486" s="294">
        <v>1140</v>
      </c>
      <c r="DD486" s="294">
        <v>1490</v>
      </c>
      <c r="DE486" s="294">
        <v>1740</v>
      </c>
      <c r="DF486" s="294">
        <v>2001</v>
      </c>
      <c r="DG486" s="187">
        <v>2262</v>
      </c>
      <c r="DH486" s="294">
        <v>1118</v>
      </c>
      <c r="DI486" s="294">
        <v>1222</v>
      </c>
      <c r="DJ486" s="294">
        <v>1482</v>
      </c>
      <c r="DK486" s="294">
        <v>1937</v>
      </c>
      <c r="DL486" s="294">
        <v>2262</v>
      </c>
      <c r="DM486" s="294">
        <v>2601</v>
      </c>
      <c r="DN486" s="187">
        <v>2940</v>
      </c>
    </row>
    <row r="487" spans="103:118" x14ac:dyDescent="0.2">
      <c r="CY487" s="187" t="s">
        <v>468</v>
      </c>
      <c r="CZ487" s="295">
        <v>78347</v>
      </c>
      <c r="DA487" s="294">
        <v>1030</v>
      </c>
      <c r="DB487" s="294">
        <v>1100</v>
      </c>
      <c r="DC487" s="294">
        <v>1350</v>
      </c>
      <c r="DD487" s="294">
        <v>1760</v>
      </c>
      <c r="DE487" s="294">
        <v>2060</v>
      </c>
      <c r="DF487" s="294">
        <v>2369</v>
      </c>
      <c r="DG487" s="187">
        <v>2678</v>
      </c>
      <c r="DH487" s="294">
        <v>1339</v>
      </c>
      <c r="DI487" s="294">
        <v>1430</v>
      </c>
      <c r="DJ487" s="294">
        <v>1755</v>
      </c>
      <c r="DK487" s="294">
        <v>2288</v>
      </c>
      <c r="DL487" s="294">
        <v>2678</v>
      </c>
      <c r="DM487" s="294">
        <v>3079</v>
      </c>
      <c r="DN487" s="187">
        <v>3481</v>
      </c>
    </row>
    <row r="488" spans="103:118" x14ac:dyDescent="0.2">
      <c r="CY488" s="187" t="s">
        <v>468</v>
      </c>
      <c r="CZ488" s="295">
        <v>78351</v>
      </c>
      <c r="DA488" s="294">
        <v>880</v>
      </c>
      <c r="DB488" s="294">
        <v>950</v>
      </c>
      <c r="DC488" s="294">
        <v>1160</v>
      </c>
      <c r="DD488" s="294">
        <v>1510</v>
      </c>
      <c r="DE488" s="294">
        <v>1770</v>
      </c>
      <c r="DF488" s="294">
        <v>2035</v>
      </c>
      <c r="DG488" s="187">
        <v>2301</v>
      </c>
      <c r="DH488" s="294">
        <v>1144</v>
      </c>
      <c r="DI488" s="294">
        <v>1235</v>
      </c>
      <c r="DJ488" s="294">
        <v>1508</v>
      </c>
      <c r="DK488" s="294">
        <v>1963</v>
      </c>
      <c r="DL488" s="294">
        <v>2301</v>
      </c>
      <c r="DM488" s="294">
        <v>2645</v>
      </c>
      <c r="DN488" s="187">
        <v>2991</v>
      </c>
    </row>
    <row r="489" spans="103:118" x14ac:dyDescent="0.2">
      <c r="CY489" s="187" t="s">
        <v>468</v>
      </c>
      <c r="CZ489" s="295">
        <v>78352</v>
      </c>
      <c r="DA489" s="294">
        <v>860</v>
      </c>
      <c r="DB489" s="294">
        <v>940</v>
      </c>
      <c r="DC489" s="294">
        <v>1140</v>
      </c>
      <c r="DD489" s="294">
        <v>1490</v>
      </c>
      <c r="DE489" s="294">
        <v>1740</v>
      </c>
      <c r="DF489" s="294">
        <v>2001</v>
      </c>
      <c r="DG489" s="187">
        <v>2262</v>
      </c>
      <c r="DH489" s="294">
        <v>1118</v>
      </c>
      <c r="DI489" s="294">
        <v>1222</v>
      </c>
      <c r="DJ489" s="294">
        <v>1482</v>
      </c>
      <c r="DK489" s="294">
        <v>1937</v>
      </c>
      <c r="DL489" s="294">
        <v>2262</v>
      </c>
      <c r="DM489" s="294">
        <v>2601</v>
      </c>
      <c r="DN489" s="187">
        <v>2940</v>
      </c>
    </row>
    <row r="490" spans="103:118" x14ac:dyDescent="0.2">
      <c r="CY490" s="187" t="s">
        <v>468</v>
      </c>
      <c r="CZ490" s="295">
        <v>78359</v>
      </c>
      <c r="DA490" s="294">
        <v>860</v>
      </c>
      <c r="DB490" s="294">
        <v>940</v>
      </c>
      <c r="DC490" s="294">
        <v>1140</v>
      </c>
      <c r="DD490" s="294">
        <v>1490</v>
      </c>
      <c r="DE490" s="294">
        <v>1740</v>
      </c>
      <c r="DF490" s="294">
        <v>2001</v>
      </c>
      <c r="DG490" s="187">
        <v>2262</v>
      </c>
      <c r="DH490" s="294">
        <v>1118</v>
      </c>
      <c r="DI490" s="294">
        <v>1222</v>
      </c>
      <c r="DJ490" s="294">
        <v>1482</v>
      </c>
      <c r="DK490" s="294">
        <v>1937</v>
      </c>
      <c r="DL490" s="294">
        <v>2262</v>
      </c>
      <c r="DM490" s="294">
        <v>2601</v>
      </c>
      <c r="DN490" s="187">
        <v>2940</v>
      </c>
    </row>
    <row r="491" spans="103:118" x14ac:dyDescent="0.2">
      <c r="CY491" s="187" t="s">
        <v>468</v>
      </c>
      <c r="CZ491" s="295">
        <v>78362</v>
      </c>
      <c r="DA491" s="294">
        <v>1150</v>
      </c>
      <c r="DB491" s="294">
        <v>1230</v>
      </c>
      <c r="DC491" s="294">
        <v>1510</v>
      </c>
      <c r="DD491" s="294">
        <v>1970</v>
      </c>
      <c r="DE491" s="294">
        <v>2300</v>
      </c>
      <c r="DF491" s="294">
        <v>2645</v>
      </c>
      <c r="DG491" s="187">
        <v>2990</v>
      </c>
      <c r="DH491" s="294">
        <v>1495</v>
      </c>
      <c r="DI491" s="294">
        <v>1599</v>
      </c>
      <c r="DJ491" s="294">
        <v>1963</v>
      </c>
      <c r="DK491" s="294">
        <v>2561</v>
      </c>
      <c r="DL491" s="294">
        <v>2990</v>
      </c>
      <c r="DM491" s="294">
        <v>3438</v>
      </c>
      <c r="DN491" s="187">
        <v>3887</v>
      </c>
    </row>
    <row r="492" spans="103:118" x14ac:dyDescent="0.2">
      <c r="CY492" s="187" t="s">
        <v>468</v>
      </c>
      <c r="CZ492" s="295">
        <v>78368</v>
      </c>
      <c r="DA492" s="294">
        <v>860</v>
      </c>
      <c r="DB492" s="294">
        <v>940</v>
      </c>
      <c r="DC492" s="294">
        <v>1140</v>
      </c>
      <c r="DD492" s="294">
        <v>1490</v>
      </c>
      <c r="DE492" s="294">
        <v>1740</v>
      </c>
      <c r="DF492" s="294">
        <v>2001</v>
      </c>
      <c r="DG492" s="187">
        <v>2262</v>
      </c>
      <c r="DH492" s="294">
        <v>1118</v>
      </c>
      <c r="DI492" s="294">
        <v>1222</v>
      </c>
      <c r="DJ492" s="294">
        <v>1482</v>
      </c>
      <c r="DK492" s="294">
        <v>1937</v>
      </c>
      <c r="DL492" s="294">
        <v>2262</v>
      </c>
      <c r="DM492" s="294">
        <v>2601</v>
      </c>
      <c r="DN492" s="187">
        <v>2940</v>
      </c>
    </row>
    <row r="493" spans="103:118" x14ac:dyDescent="0.2">
      <c r="CY493" s="187" t="s">
        <v>468</v>
      </c>
      <c r="CZ493" s="295">
        <v>78370</v>
      </c>
      <c r="DA493" s="294">
        <v>870</v>
      </c>
      <c r="DB493" s="294">
        <v>940</v>
      </c>
      <c r="DC493" s="294">
        <v>1150</v>
      </c>
      <c r="DD493" s="294">
        <v>1500</v>
      </c>
      <c r="DE493" s="294">
        <v>1750</v>
      </c>
      <c r="DF493" s="294">
        <v>2012</v>
      </c>
      <c r="DG493" s="187">
        <v>2275</v>
      </c>
      <c r="DH493" s="294">
        <v>1131</v>
      </c>
      <c r="DI493" s="294">
        <v>1222</v>
      </c>
      <c r="DJ493" s="294">
        <v>1495</v>
      </c>
      <c r="DK493" s="294">
        <v>1950</v>
      </c>
      <c r="DL493" s="294">
        <v>2275</v>
      </c>
      <c r="DM493" s="294">
        <v>2615</v>
      </c>
      <c r="DN493" s="187">
        <v>2957</v>
      </c>
    </row>
    <row r="494" spans="103:118" x14ac:dyDescent="0.2">
      <c r="CY494" s="187" t="s">
        <v>468</v>
      </c>
      <c r="CZ494" s="295">
        <v>78373</v>
      </c>
      <c r="DA494" s="294">
        <v>1340</v>
      </c>
      <c r="DB494" s="294">
        <v>1430</v>
      </c>
      <c r="DC494" s="294">
        <v>1760</v>
      </c>
      <c r="DD494" s="294">
        <v>2290</v>
      </c>
      <c r="DE494" s="294">
        <v>2680</v>
      </c>
      <c r="DF494" s="294">
        <v>3082</v>
      </c>
      <c r="DG494" s="187">
        <v>3484</v>
      </c>
      <c r="DH494" s="294">
        <v>1742</v>
      </c>
      <c r="DI494" s="294">
        <v>1859</v>
      </c>
      <c r="DJ494" s="294">
        <v>2288</v>
      </c>
      <c r="DK494" s="294">
        <v>2977</v>
      </c>
      <c r="DL494" s="294">
        <v>3484</v>
      </c>
      <c r="DM494" s="294">
        <v>4006</v>
      </c>
      <c r="DN494" s="187">
        <v>4529</v>
      </c>
    </row>
    <row r="495" spans="103:118" x14ac:dyDescent="0.2">
      <c r="CY495" s="187" t="s">
        <v>468</v>
      </c>
      <c r="CZ495" s="295">
        <v>78374</v>
      </c>
      <c r="DA495" s="294">
        <v>1310</v>
      </c>
      <c r="DB495" s="294">
        <v>1410</v>
      </c>
      <c r="DC495" s="294">
        <v>1730</v>
      </c>
      <c r="DD495" s="294">
        <v>2250</v>
      </c>
      <c r="DE495" s="294">
        <v>2640</v>
      </c>
      <c r="DF495" s="294">
        <v>3036</v>
      </c>
      <c r="DG495" s="187">
        <v>3432</v>
      </c>
      <c r="DH495" s="294">
        <v>1703</v>
      </c>
      <c r="DI495" s="294">
        <v>1833</v>
      </c>
      <c r="DJ495" s="294">
        <v>2249</v>
      </c>
      <c r="DK495" s="294">
        <v>2925</v>
      </c>
      <c r="DL495" s="294">
        <v>3432</v>
      </c>
      <c r="DM495" s="294">
        <v>3946</v>
      </c>
      <c r="DN495" s="187">
        <v>4461</v>
      </c>
    </row>
    <row r="496" spans="103:118" x14ac:dyDescent="0.2">
      <c r="CY496" s="187" t="s">
        <v>468</v>
      </c>
      <c r="CZ496" s="295">
        <v>78380</v>
      </c>
      <c r="DA496" s="294">
        <v>870</v>
      </c>
      <c r="DB496" s="294">
        <v>940</v>
      </c>
      <c r="DC496" s="294">
        <v>1150</v>
      </c>
      <c r="DD496" s="294">
        <v>1500</v>
      </c>
      <c r="DE496" s="294">
        <v>1750</v>
      </c>
      <c r="DF496" s="294">
        <v>2012</v>
      </c>
      <c r="DG496" s="187">
        <v>2275</v>
      </c>
      <c r="DH496" s="294">
        <v>1131</v>
      </c>
      <c r="DI496" s="294">
        <v>1222</v>
      </c>
      <c r="DJ496" s="294">
        <v>1495</v>
      </c>
      <c r="DK496" s="294">
        <v>1950</v>
      </c>
      <c r="DL496" s="294">
        <v>2275</v>
      </c>
      <c r="DM496" s="294">
        <v>2615</v>
      </c>
      <c r="DN496" s="187">
        <v>2957</v>
      </c>
    </row>
    <row r="497" spans="103:118" x14ac:dyDescent="0.2">
      <c r="CY497" s="187" t="s">
        <v>468</v>
      </c>
      <c r="CZ497" s="295">
        <v>78383</v>
      </c>
      <c r="DA497" s="294">
        <v>860</v>
      </c>
      <c r="DB497" s="294">
        <v>940</v>
      </c>
      <c r="DC497" s="294">
        <v>1140</v>
      </c>
      <c r="DD497" s="294">
        <v>1490</v>
      </c>
      <c r="DE497" s="294">
        <v>1740</v>
      </c>
      <c r="DF497" s="294">
        <v>2001</v>
      </c>
      <c r="DG497" s="187">
        <v>2262</v>
      </c>
      <c r="DH497" s="294">
        <v>1118</v>
      </c>
      <c r="DI497" s="294">
        <v>1222</v>
      </c>
      <c r="DJ497" s="294">
        <v>1482</v>
      </c>
      <c r="DK497" s="294">
        <v>1937</v>
      </c>
      <c r="DL497" s="294">
        <v>2262</v>
      </c>
      <c r="DM497" s="294">
        <v>2601</v>
      </c>
      <c r="DN497" s="187">
        <v>2940</v>
      </c>
    </row>
    <row r="498" spans="103:118" x14ac:dyDescent="0.2">
      <c r="CY498" s="187" t="s">
        <v>468</v>
      </c>
      <c r="CZ498" s="295">
        <v>78387</v>
      </c>
      <c r="DA498" s="294">
        <v>860</v>
      </c>
      <c r="DB498" s="294">
        <v>940</v>
      </c>
      <c r="DC498" s="294">
        <v>1140</v>
      </c>
      <c r="DD498" s="294">
        <v>1490</v>
      </c>
      <c r="DE498" s="294">
        <v>1740</v>
      </c>
      <c r="DF498" s="294">
        <v>2001</v>
      </c>
      <c r="DG498" s="187">
        <v>2262</v>
      </c>
      <c r="DH498" s="294">
        <v>1118</v>
      </c>
      <c r="DI498" s="294">
        <v>1222</v>
      </c>
      <c r="DJ498" s="294">
        <v>1482</v>
      </c>
      <c r="DK498" s="294">
        <v>1937</v>
      </c>
      <c r="DL498" s="294">
        <v>2262</v>
      </c>
      <c r="DM498" s="294">
        <v>2601</v>
      </c>
      <c r="DN498" s="187">
        <v>2940</v>
      </c>
    </row>
    <row r="499" spans="103:118" x14ac:dyDescent="0.2">
      <c r="CY499" s="187" t="s">
        <v>468</v>
      </c>
      <c r="CZ499" s="295">
        <v>78390</v>
      </c>
      <c r="DA499" s="294">
        <v>950</v>
      </c>
      <c r="DB499" s="294">
        <v>1020</v>
      </c>
      <c r="DC499" s="294">
        <v>1250</v>
      </c>
      <c r="DD499" s="294">
        <v>1630</v>
      </c>
      <c r="DE499" s="294">
        <v>1910</v>
      </c>
      <c r="DF499" s="294">
        <v>2196</v>
      </c>
      <c r="DG499" s="187">
        <v>2483</v>
      </c>
      <c r="DH499" s="294">
        <v>1235</v>
      </c>
      <c r="DI499" s="294">
        <v>1326</v>
      </c>
      <c r="DJ499" s="294">
        <v>1625</v>
      </c>
      <c r="DK499" s="294">
        <v>2119</v>
      </c>
      <c r="DL499" s="294">
        <v>2483</v>
      </c>
      <c r="DM499" s="294">
        <v>2854</v>
      </c>
      <c r="DN499" s="187">
        <v>3227</v>
      </c>
    </row>
    <row r="500" spans="103:118" x14ac:dyDescent="0.2">
      <c r="CY500" s="187" t="s">
        <v>468</v>
      </c>
      <c r="CZ500" s="295">
        <v>78401</v>
      </c>
      <c r="DA500" s="294">
        <v>860</v>
      </c>
      <c r="DB500" s="294">
        <v>940</v>
      </c>
      <c r="DC500" s="294">
        <v>1140</v>
      </c>
      <c r="DD500" s="294">
        <v>1490</v>
      </c>
      <c r="DE500" s="294">
        <v>1740</v>
      </c>
      <c r="DF500" s="294">
        <v>2001</v>
      </c>
      <c r="DG500" s="187">
        <v>2262</v>
      </c>
      <c r="DH500" s="294">
        <v>1118</v>
      </c>
      <c r="DI500" s="294">
        <v>1222</v>
      </c>
      <c r="DJ500" s="294">
        <v>1482</v>
      </c>
      <c r="DK500" s="294">
        <v>1937</v>
      </c>
      <c r="DL500" s="294">
        <v>2262</v>
      </c>
      <c r="DM500" s="294">
        <v>2601</v>
      </c>
      <c r="DN500" s="187">
        <v>2940</v>
      </c>
    </row>
    <row r="501" spans="103:118" x14ac:dyDescent="0.2">
      <c r="CY501" s="187" t="s">
        <v>468</v>
      </c>
      <c r="CZ501" s="295">
        <v>78402</v>
      </c>
      <c r="DA501" s="294">
        <v>1090</v>
      </c>
      <c r="DB501" s="294">
        <v>1170</v>
      </c>
      <c r="DC501" s="294">
        <v>1430</v>
      </c>
      <c r="DD501" s="294">
        <v>1860</v>
      </c>
      <c r="DE501" s="294">
        <v>2180</v>
      </c>
      <c r="DF501" s="294">
        <v>2507</v>
      </c>
      <c r="DG501" s="187">
        <v>2834</v>
      </c>
      <c r="DH501" s="294">
        <v>1417</v>
      </c>
      <c r="DI501" s="294">
        <v>1521</v>
      </c>
      <c r="DJ501" s="294">
        <v>1859</v>
      </c>
      <c r="DK501" s="294">
        <v>2418</v>
      </c>
      <c r="DL501" s="294">
        <v>2834</v>
      </c>
      <c r="DM501" s="294">
        <v>3259</v>
      </c>
      <c r="DN501" s="187">
        <v>3684</v>
      </c>
    </row>
    <row r="502" spans="103:118" x14ac:dyDescent="0.2">
      <c r="CY502" s="187" t="s">
        <v>468</v>
      </c>
      <c r="CZ502" s="295">
        <v>78403</v>
      </c>
      <c r="DA502" s="294">
        <v>1030</v>
      </c>
      <c r="DB502" s="294">
        <v>1100</v>
      </c>
      <c r="DC502" s="294">
        <v>1350</v>
      </c>
      <c r="DD502" s="294">
        <v>1760</v>
      </c>
      <c r="DE502" s="294">
        <v>2060</v>
      </c>
      <c r="DF502" s="294">
        <v>2369</v>
      </c>
      <c r="DG502" s="187">
        <v>2678</v>
      </c>
      <c r="DH502" s="294">
        <v>1339</v>
      </c>
      <c r="DI502" s="294">
        <v>1430</v>
      </c>
      <c r="DJ502" s="294">
        <v>1755</v>
      </c>
      <c r="DK502" s="294">
        <v>2288</v>
      </c>
      <c r="DL502" s="294">
        <v>2678</v>
      </c>
      <c r="DM502" s="294">
        <v>3079</v>
      </c>
      <c r="DN502" s="187">
        <v>3481</v>
      </c>
    </row>
    <row r="503" spans="103:118" x14ac:dyDescent="0.2">
      <c r="CY503" s="187" t="s">
        <v>468</v>
      </c>
      <c r="CZ503" s="295">
        <v>78404</v>
      </c>
      <c r="DA503" s="294">
        <v>930</v>
      </c>
      <c r="DB503" s="294">
        <v>1000</v>
      </c>
      <c r="DC503" s="294">
        <v>1230</v>
      </c>
      <c r="DD503" s="294">
        <v>1600</v>
      </c>
      <c r="DE503" s="294">
        <v>1880</v>
      </c>
      <c r="DF503" s="294">
        <v>2162</v>
      </c>
      <c r="DG503" s="187">
        <v>2444</v>
      </c>
      <c r="DH503" s="294">
        <v>1209</v>
      </c>
      <c r="DI503" s="294">
        <v>1300</v>
      </c>
      <c r="DJ503" s="294">
        <v>1599</v>
      </c>
      <c r="DK503" s="294">
        <v>2080</v>
      </c>
      <c r="DL503" s="294">
        <v>2444</v>
      </c>
      <c r="DM503" s="294">
        <v>2810</v>
      </c>
      <c r="DN503" s="187">
        <v>3177</v>
      </c>
    </row>
    <row r="504" spans="103:118" x14ac:dyDescent="0.2">
      <c r="CY504" s="187" t="s">
        <v>468</v>
      </c>
      <c r="CZ504" s="295">
        <v>78405</v>
      </c>
      <c r="DA504" s="294">
        <v>860</v>
      </c>
      <c r="DB504" s="294">
        <v>940</v>
      </c>
      <c r="DC504" s="294">
        <v>1140</v>
      </c>
      <c r="DD504" s="294">
        <v>1490</v>
      </c>
      <c r="DE504" s="294">
        <v>1740</v>
      </c>
      <c r="DF504" s="294">
        <v>2001</v>
      </c>
      <c r="DG504" s="187">
        <v>2262</v>
      </c>
      <c r="DH504" s="294">
        <v>1118</v>
      </c>
      <c r="DI504" s="294">
        <v>1222</v>
      </c>
      <c r="DJ504" s="294">
        <v>1482</v>
      </c>
      <c r="DK504" s="294">
        <v>1937</v>
      </c>
      <c r="DL504" s="294">
        <v>2262</v>
      </c>
      <c r="DM504" s="294">
        <v>2601</v>
      </c>
      <c r="DN504" s="187">
        <v>2940</v>
      </c>
    </row>
    <row r="505" spans="103:118" x14ac:dyDescent="0.2">
      <c r="CY505" s="187" t="s">
        <v>468</v>
      </c>
      <c r="CZ505" s="295">
        <v>78406</v>
      </c>
      <c r="DA505" s="294">
        <v>1190</v>
      </c>
      <c r="DB505" s="294">
        <v>1270</v>
      </c>
      <c r="DC505" s="294">
        <v>1560</v>
      </c>
      <c r="DD505" s="294">
        <v>2030</v>
      </c>
      <c r="DE505" s="294">
        <v>2380</v>
      </c>
      <c r="DF505" s="294">
        <v>2737</v>
      </c>
      <c r="DG505" s="187">
        <v>3094</v>
      </c>
      <c r="DH505" s="294">
        <v>1547</v>
      </c>
      <c r="DI505" s="294">
        <v>1651</v>
      </c>
      <c r="DJ505" s="294">
        <v>2028</v>
      </c>
      <c r="DK505" s="294">
        <v>2639</v>
      </c>
      <c r="DL505" s="294">
        <v>3094</v>
      </c>
      <c r="DM505" s="294">
        <v>3558</v>
      </c>
      <c r="DN505" s="187">
        <v>4022</v>
      </c>
    </row>
    <row r="506" spans="103:118" x14ac:dyDescent="0.2">
      <c r="CY506" s="187" t="s">
        <v>468</v>
      </c>
      <c r="CZ506" s="295">
        <v>78407</v>
      </c>
      <c r="DA506" s="294">
        <v>970</v>
      </c>
      <c r="DB506" s="294">
        <v>1030</v>
      </c>
      <c r="DC506" s="294">
        <v>1270</v>
      </c>
      <c r="DD506" s="294">
        <v>1650</v>
      </c>
      <c r="DE506" s="294">
        <v>1940</v>
      </c>
      <c r="DF506" s="294">
        <v>2231</v>
      </c>
      <c r="DG506" s="187">
        <v>2522</v>
      </c>
      <c r="DH506" s="294">
        <v>1261</v>
      </c>
      <c r="DI506" s="294">
        <v>1339</v>
      </c>
      <c r="DJ506" s="294">
        <v>1651</v>
      </c>
      <c r="DK506" s="294">
        <v>2145</v>
      </c>
      <c r="DL506" s="294">
        <v>2522</v>
      </c>
      <c r="DM506" s="294">
        <v>2900</v>
      </c>
      <c r="DN506" s="187">
        <v>3278</v>
      </c>
    </row>
    <row r="507" spans="103:118" x14ac:dyDescent="0.2">
      <c r="CY507" s="187" t="s">
        <v>468</v>
      </c>
      <c r="CZ507" s="295">
        <v>78408</v>
      </c>
      <c r="DA507" s="294">
        <v>860</v>
      </c>
      <c r="DB507" s="294">
        <v>940</v>
      </c>
      <c r="DC507" s="294">
        <v>1140</v>
      </c>
      <c r="DD507" s="294">
        <v>1490</v>
      </c>
      <c r="DE507" s="294">
        <v>1740</v>
      </c>
      <c r="DF507" s="294">
        <v>2001</v>
      </c>
      <c r="DG507" s="187">
        <v>2262</v>
      </c>
      <c r="DH507" s="294">
        <v>1118</v>
      </c>
      <c r="DI507" s="294">
        <v>1222</v>
      </c>
      <c r="DJ507" s="294">
        <v>1482</v>
      </c>
      <c r="DK507" s="294">
        <v>1937</v>
      </c>
      <c r="DL507" s="294">
        <v>2262</v>
      </c>
      <c r="DM507" s="294">
        <v>2601</v>
      </c>
      <c r="DN507" s="187">
        <v>2940</v>
      </c>
    </row>
    <row r="508" spans="103:118" x14ac:dyDescent="0.2">
      <c r="CY508" s="187" t="s">
        <v>468</v>
      </c>
      <c r="CZ508" s="295">
        <v>78409</v>
      </c>
      <c r="DA508" s="294">
        <v>1070</v>
      </c>
      <c r="DB508" s="294">
        <v>1150</v>
      </c>
      <c r="DC508" s="294">
        <v>1410</v>
      </c>
      <c r="DD508" s="294">
        <v>1840</v>
      </c>
      <c r="DE508" s="294">
        <v>2150</v>
      </c>
      <c r="DF508" s="294">
        <v>2472</v>
      </c>
      <c r="DG508" s="187">
        <v>2795</v>
      </c>
      <c r="DH508" s="294">
        <v>1391</v>
      </c>
      <c r="DI508" s="294">
        <v>1495</v>
      </c>
      <c r="DJ508" s="294">
        <v>1833</v>
      </c>
      <c r="DK508" s="294">
        <v>2392</v>
      </c>
      <c r="DL508" s="294">
        <v>2795</v>
      </c>
      <c r="DM508" s="294">
        <v>3213</v>
      </c>
      <c r="DN508" s="187">
        <v>3633</v>
      </c>
    </row>
    <row r="509" spans="103:118" x14ac:dyDescent="0.2">
      <c r="CY509" s="187" t="s">
        <v>468</v>
      </c>
      <c r="CZ509" s="295">
        <v>78410</v>
      </c>
      <c r="DA509" s="294">
        <v>1080</v>
      </c>
      <c r="DB509" s="294">
        <v>1160</v>
      </c>
      <c r="DC509" s="294">
        <v>1420</v>
      </c>
      <c r="DD509" s="294">
        <v>1850</v>
      </c>
      <c r="DE509" s="294">
        <v>2170</v>
      </c>
      <c r="DF509" s="294">
        <v>2495</v>
      </c>
      <c r="DG509" s="187">
        <v>2821</v>
      </c>
      <c r="DH509" s="294">
        <v>1404</v>
      </c>
      <c r="DI509" s="294">
        <v>1508</v>
      </c>
      <c r="DJ509" s="294">
        <v>1846</v>
      </c>
      <c r="DK509" s="294">
        <v>2405</v>
      </c>
      <c r="DL509" s="294">
        <v>2821</v>
      </c>
      <c r="DM509" s="294">
        <v>3243</v>
      </c>
      <c r="DN509" s="187">
        <v>3667</v>
      </c>
    </row>
    <row r="510" spans="103:118" x14ac:dyDescent="0.2">
      <c r="CY510" s="187" t="s">
        <v>468</v>
      </c>
      <c r="CZ510" s="295">
        <v>78411</v>
      </c>
      <c r="DA510" s="294">
        <v>1030</v>
      </c>
      <c r="DB510" s="294">
        <v>1110</v>
      </c>
      <c r="DC510" s="294">
        <v>1360</v>
      </c>
      <c r="DD510" s="294">
        <v>1770</v>
      </c>
      <c r="DE510" s="294">
        <v>2070</v>
      </c>
      <c r="DF510" s="294">
        <v>2380</v>
      </c>
      <c r="DG510" s="187">
        <v>2691</v>
      </c>
      <c r="DH510" s="294">
        <v>1339</v>
      </c>
      <c r="DI510" s="294">
        <v>1443</v>
      </c>
      <c r="DJ510" s="294">
        <v>1768</v>
      </c>
      <c r="DK510" s="294">
        <v>2301</v>
      </c>
      <c r="DL510" s="294">
        <v>2691</v>
      </c>
      <c r="DM510" s="294">
        <v>3094</v>
      </c>
      <c r="DN510" s="187">
        <v>3498</v>
      </c>
    </row>
    <row r="511" spans="103:118" x14ac:dyDescent="0.2">
      <c r="CY511" s="187" t="s">
        <v>468</v>
      </c>
      <c r="CZ511" s="295">
        <v>78412</v>
      </c>
      <c r="DA511" s="294">
        <v>1140</v>
      </c>
      <c r="DB511" s="294">
        <v>1220</v>
      </c>
      <c r="DC511" s="294">
        <v>1500</v>
      </c>
      <c r="DD511" s="294">
        <v>1950</v>
      </c>
      <c r="DE511" s="294">
        <v>2290</v>
      </c>
      <c r="DF511" s="294">
        <v>2633</v>
      </c>
      <c r="DG511" s="187">
        <v>2977</v>
      </c>
      <c r="DH511" s="294">
        <v>1482</v>
      </c>
      <c r="DI511" s="294">
        <v>1586</v>
      </c>
      <c r="DJ511" s="294">
        <v>1950</v>
      </c>
      <c r="DK511" s="294">
        <v>2535</v>
      </c>
      <c r="DL511" s="294">
        <v>2977</v>
      </c>
      <c r="DM511" s="294">
        <v>3422</v>
      </c>
      <c r="DN511" s="187">
        <v>3870</v>
      </c>
    </row>
    <row r="512" spans="103:118" x14ac:dyDescent="0.2">
      <c r="CY512" s="187" t="s">
        <v>468</v>
      </c>
      <c r="CZ512" s="295">
        <v>78413</v>
      </c>
      <c r="DA512" s="294">
        <v>1160</v>
      </c>
      <c r="DB512" s="294">
        <v>1250</v>
      </c>
      <c r="DC512" s="294">
        <v>1530</v>
      </c>
      <c r="DD512" s="294">
        <v>1990</v>
      </c>
      <c r="DE512" s="294">
        <v>2330</v>
      </c>
      <c r="DF512" s="294">
        <v>2679</v>
      </c>
      <c r="DG512" s="187">
        <v>3029</v>
      </c>
      <c r="DH512" s="294">
        <v>1508</v>
      </c>
      <c r="DI512" s="294">
        <v>1625</v>
      </c>
      <c r="DJ512" s="294">
        <v>1989</v>
      </c>
      <c r="DK512" s="294">
        <v>2587</v>
      </c>
      <c r="DL512" s="294">
        <v>3029</v>
      </c>
      <c r="DM512" s="294">
        <v>3482</v>
      </c>
      <c r="DN512" s="187">
        <v>3937</v>
      </c>
    </row>
    <row r="513" spans="103:118" x14ac:dyDescent="0.2">
      <c r="CY513" s="187" t="s">
        <v>468</v>
      </c>
      <c r="CZ513" s="295">
        <v>78414</v>
      </c>
      <c r="DA513" s="294">
        <v>1220</v>
      </c>
      <c r="DB513" s="294">
        <v>1310</v>
      </c>
      <c r="DC513" s="294">
        <v>1610</v>
      </c>
      <c r="DD513" s="294">
        <v>2100</v>
      </c>
      <c r="DE513" s="294">
        <v>2450</v>
      </c>
      <c r="DF513" s="294">
        <v>2817</v>
      </c>
      <c r="DG513" s="187">
        <v>3185</v>
      </c>
      <c r="DH513" s="294">
        <v>1586</v>
      </c>
      <c r="DI513" s="294">
        <v>1703</v>
      </c>
      <c r="DJ513" s="294">
        <v>2093</v>
      </c>
      <c r="DK513" s="294">
        <v>2730</v>
      </c>
      <c r="DL513" s="294">
        <v>3185</v>
      </c>
      <c r="DM513" s="294">
        <v>3662</v>
      </c>
      <c r="DN513" s="187">
        <v>4140</v>
      </c>
    </row>
    <row r="514" spans="103:118" x14ac:dyDescent="0.2">
      <c r="CY514" s="187" t="s">
        <v>468</v>
      </c>
      <c r="CZ514" s="295">
        <v>78415</v>
      </c>
      <c r="DA514" s="294">
        <v>1010</v>
      </c>
      <c r="DB514" s="294">
        <v>1080</v>
      </c>
      <c r="DC514" s="294">
        <v>1330</v>
      </c>
      <c r="DD514" s="294">
        <v>1730</v>
      </c>
      <c r="DE514" s="294">
        <v>2030</v>
      </c>
      <c r="DF514" s="294">
        <v>2334</v>
      </c>
      <c r="DG514" s="187">
        <v>2639</v>
      </c>
      <c r="DH514" s="294">
        <v>1313</v>
      </c>
      <c r="DI514" s="294">
        <v>1404</v>
      </c>
      <c r="DJ514" s="294">
        <v>1729</v>
      </c>
      <c r="DK514" s="294">
        <v>2249</v>
      </c>
      <c r="DL514" s="294">
        <v>2639</v>
      </c>
      <c r="DM514" s="294">
        <v>3034</v>
      </c>
      <c r="DN514" s="187">
        <v>3430</v>
      </c>
    </row>
    <row r="515" spans="103:118" x14ac:dyDescent="0.2">
      <c r="CY515" s="187" t="s">
        <v>468</v>
      </c>
      <c r="CZ515" s="295">
        <v>78416</v>
      </c>
      <c r="DA515" s="294">
        <v>900</v>
      </c>
      <c r="DB515" s="294">
        <v>970</v>
      </c>
      <c r="DC515" s="294">
        <v>1190</v>
      </c>
      <c r="DD515" s="294">
        <v>1550</v>
      </c>
      <c r="DE515" s="294">
        <v>1810</v>
      </c>
      <c r="DF515" s="294">
        <v>2081</v>
      </c>
      <c r="DG515" s="187">
        <v>2353</v>
      </c>
      <c r="DH515" s="294">
        <v>1170</v>
      </c>
      <c r="DI515" s="294">
        <v>1261</v>
      </c>
      <c r="DJ515" s="294">
        <v>1547</v>
      </c>
      <c r="DK515" s="294">
        <v>2015</v>
      </c>
      <c r="DL515" s="294">
        <v>2353</v>
      </c>
      <c r="DM515" s="294">
        <v>2705</v>
      </c>
      <c r="DN515" s="187">
        <v>3058</v>
      </c>
    </row>
    <row r="516" spans="103:118" x14ac:dyDescent="0.2">
      <c r="CY516" s="187" t="s">
        <v>468</v>
      </c>
      <c r="CZ516" s="295">
        <v>78417</v>
      </c>
      <c r="DA516" s="294">
        <v>950</v>
      </c>
      <c r="DB516" s="294">
        <v>1020</v>
      </c>
      <c r="DC516" s="294">
        <v>1250</v>
      </c>
      <c r="DD516" s="294">
        <v>1630</v>
      </c>
      <c r="DE516" s="294">
        <v>1910</v>
      </c>
      <c r="DF516" s="294">
        <v>2196</v>
      </c>
      <c r="DG516" s="187">
        <v>2483</v>
      </c>
      <c r="DH516" s="294">
        <v>1235</v>
      </c>
      <c r="DI516" s="294">
        <v>1326</v>
      </c>
      <c r="DJ516" s="294">
        <v>1625</v>
      </c>
      <c r="DK516" s="294">
        <v>2119</v>
      </c>
      <c r="DL516" s="294">
        <v>2483</v>
      </c>
      <c r="DM516" s="294">
        <v>2854</v>
      </c>
      <c r="DN516" s="187">
        <v>3227</v>
      </c>
    </row>
    <row r="517" spans="103:118" x14ac:dyDescent="0.2">
      <c r="CY517" s="187" t="s">
        <v>468</v>
      </c>
      <c r="CZ517" s="295">
        <v>78418</v>
      </c>
      <c r="DA517" s="294">
        <v>1080</v>
      </c>
      <c r="DB517" s="294">
        <v>1160</v>
      </c>
      <c r="DC517" s="294">
        <v>1420</v>
      </c>
      <c r="DD517" s="294">
        <v>1850</v>
      </c>
      <c r="DE517" s="294">
        <v>2170</v>
      </c>
      <c r="DF517" s="294">
        <v>2495</v>
      </c>
      <c r="DG517" s="187">
        <v>2821</v>
      </c>
      <c r="DH517" s="294">
        <v>1404</v>
      </c>
      <c r="DI517" s="294">
        <v>1508</v>
      </c>
      <c r="DJ517" s="294">
        <v>1846</v>
      </c>
      <c r="DK517" s="294">
        <v>2405</v>
      </c>
      <c r="DL517" s="294">
        <v>2821</v>
      </c>
      <c r="DM517" s="294">
        <v>3243</v>
      </c>
      <c r="DN517" s="187">
        <v>3667</v>
      </c>
    </row>
    <row r="518" spans="103:118" x14ac:dyDescent="0.2">
      <c r="CY518" s="187" t="s">
        <v>468</v>
      </c>
      <c r="CZ518" s="295">
        <v>78419</v>
      </c>
      <c r="DA518" s="294">
        <v>1540</v>
      </c>
      <c r="DB518" s="294">
        <v>1650</v>
      </c>
      <c r="DC518" s="294">
        <v>2030</v>
      </c>
      <c r="DD518" s="294">
        <v>2640</v>
      </c>
      <c r="DE518" s="294">
        <v>3100</v>
      </c>
      <c r="DF518" s="294">
        <v>3565</v>
      </c>
      <c r="DG518" s="187">
        <v>4030</v>
      </c>
      <c r="DH518" s="294">
        <v>2002</v>
      </c>
      <c r="DI518" s="294">
        <v>2145</v>
      </c>
      <c r="DJ518" s="294">
        <v>2639</v>
      </c>
      <c r="DK518" s="294">
        <v>3432</v>
      </c>
      <c r="DL518" s="294">
        <v>4030</v>
      </c>
      <c r="DM518" s="294">
        <v>4634</v>
      </c>
      <c r="DN518" s="187">
        <v>5239</v>
      </c>
    </row>
    <row r="519" spans="103:118" x14ac:dyDescent="0.2">
      <c r="CY519" s="187" t="s">
        <v>468</v>
      </c>
      <c r="CZ519" s="295">
        <v>78426</v>
      </c>
      <c r="DA519" s="294">
        <v>1030</v>
      </c>
      <c r="DB519" s="294">
        <v>1100</v>
      </c>
      <c r="DC519" s="294">
        <v>1350</v>
      </c>
      <c r="DD519" s="294">
        <v>1760</v>
      </c>
      <c r="DE519" s="294">
        <v>2060</v>
      </c>
      <c r="DF519" s="294">
        <v>2369</v>
      </c>
      <c r="DG519" s="187">
        <v>2678</v>
      </c>
      <c r="DH519" s="294">
        <v>1339</v>
      </c>
      <c r="DI519" s="294">
        <v>1430</v>
      </c>
      <c r="DJ519" s="294">
        <v>1755</v>
      </c>
      <c r="DK519" s="294">
        <v>2288</v>
      </c>
      <c r="DL519" s="294">
        <v>2678</v>
      </c>
      <c r="DM519" s="294">
        <v>3079</v>
      </c>
      <c r="DN519" s="187">
        <v>3481</v>
      </c>
    </row>
    <row r="520" spans="103:118" x14ac:dyDescent="0.2">
      <c r="CY520" s="187" t="s">
        <v>468</v>
      </c>
      <c r="CZ520" s="295">
        <v>78427</v>
      </c>
      <c r="DA520" s="294">
        <v>1030</v>
      </c>
      <c r="DB520" s="294">
        <v>1100</v>
      </c>
      <c r="DC520" s="294">
        <v>1350</v>
      </c>
      <c r="DD520" s="294">
        <v>1760</v>
      </c>
      <c r="DE520" s="294">
        <v>2060</v>
      </c>
      <c r="DF520" s="294">
        <v>2369</v>
      </c>
      <c r="DG520" s="187">
        <v>2678</v>
      </c>
      <c r="DH520" s="294">
        <v>1339</v>
      </c>
      <c r="DI520" s="294">
        <v>1430</v>
      </c>
      <c r="DJ520" s="294">
        <v>1755</v>
      </c>
      <c r="DK520" s="294">
        <v>2288</v>
      </c>
      <c r="DL520" s="294">
        <v>2678</v>
      </c>
      <c r="DM520" s="294">
        <v>3079</v>
      </c>
      <c r="DN520" s="187">
        <v>3481</v>
      </c>
    </row>
    <row r="521" spans="103:118" x14ac:dyDescent="0.2">
      <c r="CY521" s="187" t="s">
        <v>468</v>
      </c>
      <c r="CZ521" s="295">
        <v>78460</v>
      </c>
      <c r="DA521" s="294">
        <v>1030</v>
      </c>
      <c r="DB521" s="294">
        <v>1100</v>
      </c>
      <c r="DC521" s="294">
        <v>1350</v>
      </c>
      <c r="DD521" s="294">
        <v>1760</v>
      </c>
      <c r="DE521" s="294">
        <v>2060</v>
      </c>
      <c r="DF521" s="294">
        <v>2369</v>
      </c>
      <c r="DG521" s="187">
        <v>2678</v>
      </c>
      <c r="DH521" s="294">
        <v>1339</v>
      </c>
      <c r="DI521" s="294">
        <v>1430</v>
      </c>
      <c r="DJ521" s="294">
        <v>1755</v>
      </c>
      <c r="DK521" s="294">
        <v>2288</v>
      </c>
      <c r="DL521" s="294">
        <v>2678</v>
      </c>
      <c r="DM521" s="294">
        <v>3079</v>
      </c>
      <c r="DN521" s="187">
        <v>3481</v>
      </c>
    </row>
    <row r="522" spans="103:118" x14ac:dyDescent="0.2">
      <c r="CY522" s="187" t="s">
        <v>468</v>
      </c>
      <c r="CZ522" s="295">
        <v>78463</v>
      </c>
      <c r="DA522" s="294">
        <v>1030</v>
      </c>
      <c r="DB522" s="294">
        <v>1100</v>
      </c>
      <c r="DC522" s="294">
        <v>1350</v>
      </c>
      <c r="DD522" s="294">
        <v>1760</v>
      </c>
      <c r="DE522" s="294">
        <v>2060</v>
      </c>
      <c r="DF522" s="294">
        <v>2369</v>
      </c>
      <c r="DG522" s="187">
        <v>2678</v>
      </c>
      <c r="DH522" s="294">
        <v>1339</v>
      </c>
      <c r="DI522" s="294">
        <v>1430</v>
      </c>
      <c r="DJ522" s="294">
        <v>1755</v>
      </c>
      <c r="DK522" s="294">
        <v>2288</v>
      </c>
      <c r="DL522" s="294">
        <v>2678</v>
      </c>
      <c r="DM522" s="294">
        <v>3079</v>
      </c>
      <c r="DN522" s="187">
        <v>3481</v>
      </c>
    </row>
    <row r="523" spans="103:118" x14ac:dyDescent="0.2">
      <c r="CY523" s="187" t="s">
        <v>468</v>
      </c>
      <c r="CZ523" s="295">
        <v>78465</v>
      </c>
      <c r="DA523" s="294">
        <v>1030</v>
      </c>
      <c r="DB523" s="294">
        <v>1100</v>
      </c>
      <c r="DC523" s="294">
        <v>1350</v>
      </c>
      <c r="DD523" s="294">
        <v>1760</v>
      </c>
      <c r="DE523" s="294">
        <v>2060</v>
      </c>
      <c r="DF523" s="294">
        <v>2369</v>
      </c>
      <c r="DG523" s="187">
        <v>2678</v>
      </c>
      <c r="DH523" s="294">
        <v>1339</v>
      </c>
      <c r="DI523" s="294">
        <v>1430</v>
      </c>
      <c r="DJ523" s="294">
        <v>1755</v>
      </c>
      <c r="DK523" s="294">
        <v>2288</v>
      </c>
      <c r="DL523" s="294">
        <v>2678</v>
      </c>
      <c r="DM523" s="294">
        <v>3079</v>
      </c>
      <c r="DN523" s="187">
        <v>3481</v>
      </c>
    </row>
    <row r="524" spans="103:118" x14ac:dyDescent="0.2">
      <c r="CY524" s="187" t="s">
        <v>468</v>
      </c>
      <c r="CZ524" s="295">
        <v>78466</v>
      </c>
      <c r="DA524" s="294">
        <v>1030</v>
      </c>
      <c r="DB524" s="294">
        <v>1100</v>
      </c>
      <c r="DC524" s="294">
        <v>1350</v>
      </c>
      <c r="DD524" s="294">
        <v>1760</v>
      </c>
      <c r="DE524" s="294">
        <v>2060</v>
      </c>
      <c r="DF524" s="294">
        <v>2369</v>
      </c>
      <c r="DG524" s="187">
        <v>2678</v>
      </c>
      <c r="DH524" s="294">
        <v>1339</v>
      </c>
      <c r="DI524" s="294">
        <v>1430</v>
      </c>
      <c r="DJ524" s="294">
        <v>1755</v>
      </c>
      <c r="DK524" s="294">
        <v>2288</v>
      </c>
      <c r="DL524" s="294">
        <v>2678</v>
      </c>
      <c r="DM524" s="294">
        <v>3079</v>
      </c>
      <c r="DN524" s="187">
        <v>3481</v>
      </c>
    </row>
    <row r="525" spans="103:118" x14ac:dyDescent="0.2">
      <c r="CY525" s="187" t="s">
        <v>468</v>
      </c>
      <c r="CZ525" s="295">
        <v>78467</v>
      </c>
      <c r="DA525" s="294">
        <v>1030</v>
      </c>
      <c r="DB525" s="294">
        <v>1100</v>
      </c>
      <c r="DC525" s="294">
        <v>1350</v>
      </c>
      <c r="DD525" s="294">
        <v>1760</v>
      </c>
      <c r="DE525" s="294">
        <v>2060</v>
      </c>
      <c r="DF525" s="294">
        <v>2369</v>
      </c>
      <c r="DG525" s="187">
        <v>2678</v>
      </c>
      <c r="DH525" s="294">
        <v>1339</v>
      </c>
      <c r="DI525" s="294">
        <v>1430</v>
      </c>
      <c r="DJ525" s="294">
        <v>1755</v>
      </c>
      <c r="DK525" s="294">
        <v>2288</v>
      </c>
      <c r="DL525" s="294">
        <v>2678</v>
      </c>
      <c r="DM525" s="294">
        <v>3079</v>
      </c>
      <c r="DN525" s="187">
        <v>3481</v>
      </c>
    </row>
    <row r="526" spans="103:118" x14ac:dyDescent="0.2">
      <c r="CY526" s="187" t="s">
        <v>468</v>
      </c>
      <c r="CZ526" s="295">
        <v>78468</v>
      </c>
      <c r="DA526" s="294">
        <v>1030</v>
      </c>
      <c r="DB526" s="294">
        <v>1100</v>
      </c>
      <c r="DC526" s="294">
        <v>1350</v>
      </c>
      <c r="DD526" s="294">
        <v>1760</v>
      </c>
      <c r="DE526" s="294">
        <v>2060</v>
      </c>
      <c r="DF526" s="294">
        <v>2369</v>
      </c>
      <c r="DG526" s="187">
        <v>2678</v>
      </c>
      <c r="DH526" s="294">
        <v>1339</v>
      </c>
      <c r="DI526" s="294">
        <v>1430</v>
      </c>
      <c r="DJ526" s="294">
        <v>1755</v>
      </c>
      <c r="DK526" s="294">
        <v>2288</v>
      </c>
      <c r="DL526" s="294">
        <v>2678</v>
      </c>
      <c r="DM526" s="294">
        <v>3079</v>
      </c>
      <c r="DN526" s="187">
        <v>3481</v>
      </c>
    </row>
    <row r="527" spans="103:118" x14ac:dyDescent="0.2">
      <c r="CY527" s="187" t="s">
        <v>468</v>
      </c>
      <c r="CZ527" s="295">
        <v>78469</v>
      </c>
      <c r="DA527" s="294">
        <v>1030</v>
      </c>
      <c r="DB527" s="294">
        <v>1100</v>
      </c>
      <c r="DC527" s="294">
        <v>1350</v>
      </c>
      <c r="DD527" s="294">
        <v>1760</v>
      </c>
      <c r="DE527" s="294">
        <v>2060</v>
      </c>
      <c r="DF527" s="294">
        <v>2369</v>
      </c>
      <c r="DG527" s="187">
        <v>2678</v>
      </c>
      <c r="DH527" s="294">
        <v>1339</v>
      </c>
      <c r="DI527" s="294">
        <v>1430</v>
      </c>
      <c r="DJ527" s="294">
        <v>1755</v>
      </c>
      <c r="DK527" s="294">
        <v>2288</v>
      </c>
      <c r="DL527" s="294">
        <v>2678</v>
      </c>
      <c r="DM527" s="294">
        <v>3079</v>
      </c>
      <c r="DN527" s="187">
        <v>3481</v>
      </c>
    </row>
    <row r="528" spans="103:118" x14ac:dyDescent="0.2">
      <c r="CY528" s="187" t="s">
        <v>468</v>
      </c>
      <c r="CZ528" s="295">
        <v>78480</v>
      </c>
      <c r="DA528" s="294">
        <v>1030</v>
      </c>
      <c r="DB528" s="294">
        <v>1100</v>
      </c>
      <c r="DC528" s="294">
        <v>1350</v>
      </c>
      <c r="DD528" s="294">
        <v>1760</v>
      </c>
      <c r="DE528" s="294">
        <v>2060</v>
      </c>
      <c r="DF528" s="294">
        <v>2369</v>
      </c>
      <c r="DG528" s="187">
        <v>2678</v>
      </c>
      <c r="DH528" s="294">
        <v>1339</v>
      </c>
      <c r="DI528" s="294">
        <v>1430</v>
      </c>
      <c r="DJ528" s="294">
        <v>1755</v>
      </c>
      <c r="DK528" s="294">
        <v>2288</v>
      </c>
      <c r="DL528" s="294">
        <v>2678</v>
      </c>
      <c r="DM528" s="294">
        <v>3079</v>
      </c>
      <c r="DN528" s="187">
        <v>3481</v>
      </c>
    </row>
    <row r="529" spans="103:118" x14ac:dyDescent="0.2">
      <c r="CY529" s="187" t="s">
        <v>469</v>
      </c>
      <c r="CZ529" s="295">
        <v>75001</v>
      </c>
      <c r="DA529" s="294">
        <v>1930</v>
      </c>
      <c r="DB529" s="294">
        <v>2030</v>
      </c>
      <c r="DC529" s="294">
        <v>2380</v>
      </c>
      <c r="DD529" s="294">
        <v>2990</v>
      </c>
      <c r="DE529" s="294">
        <v>3850</v>
      </c>
      <c r="DF529" s="294">
        <v>4427</v>
      </c>
      <c r="DG529" s="187">
        <v>5005</v>
      </c>
      <c r="DH529" s="294">
        <v>2509</v>
      </c>
      <c r="DI529" s="294">
        <v>2639</v>
      </c>
      <c r="DJ529" s="294">
        <v>3094</v>
      </c>
      <c r="DK529" s="294">
        <v>3887</v>
      </c>
      <c r="DL529" s="294">
        <v>5005</v>
      </c>
      <c r="DM529" s="294">
        <v>5755</v>
      </c>
      <c r="DN529" s="187">
        <v>6506</v>
      </c>
    </row>
    <row r="530" spans="103:118" x14ac:dyDescent="0.2">
      <c r="CY530" s="187" t="s">
        <v>469</v>
      </c>
      <c r="CZ530" s="295">
        <v>75002</v>
      </c>
      <c r="DA530" s="294">
        <v>1860</v>
      </c>
      <c r="DB530" s="294">
        <v>1950</v>
      </c>
      <c r="DC530" s="294">
        <v>2290</v>
      </c>
      <c r="DD530" s="294">
        <v>2880</v>
      </c>
      <c r="DE530" s="294">
        <v>3710</v>
      </c>
      <c r="DF530" s="294">
        <v>4266</v>
      </c>
      <c r="DG530" s="187">
        <v>4823</v>
      </c>
      <c r="DH530" s="294">
        <v>2418</v>
      </c>
      <c r="DI530" s="294">
        <v>2535</v>
      </c>
      <c r="DJ530" s="294">
        <v>2977</v>
      </c>
      <c r="DK530" s="294">
        <v>3744</v>
      </c>
      <c r="DL530" s="294">
        <v>4823</v>
      </c>
      <c r="DM530" s="294">
        <v>5545</v>
      </c>
      <c r="DN530" s="187">
        <v>6269</v>
      </c>
    </row>
    <row r="531" spans="103:118" x14ac:dyDescent="0.2">
      <c r="CY531" s="187" t="s">
        <v>469</v>
      </c>
      <c r="CZ531" s="295">
        <v>75006</v>
      </c>
      <c r="DA531" s="294">
        <v>1480</v>
      </c>
      <c r="DB531" s="294">
        <v>1550</v>
      </c>
      <c r="DC531" s="294">
        <v>1820</v>
      </c>
      <c r="DD531" s="294">
        <v>2290</v>
      </c>
      <c r="DE531" s="294">
        <v>2950</v>
      </c>
      <c r="DF531" s="294">
        <v>3392</v>
      </c>
      <c r="DG531" s="187">
        <v>3835</v>
      </c>
      <c r="DH531" s="294">
        <v>1924</v>
      </c>
      <c r="DI531" s="294">
        <v>2015</v>
      </c>
      <c r="DJ531" s="294">
        <v>2366</v>
      </c>
      <c r="DK531" s="294">
        <v>2977</v>
      </c>
      <c r="DL531" s="294">
        <v>3835</v>
      </c>
      <c r="DM531" s="294">
        <v>4409</v>
      </c>
      <c r="DN531" s="187">
        <v>4985</v>
      </c>
    </row>
    <row r="532" spans="103:118" x14ac:dyDescent="0.2">
      <c r="CY532" s="187" t="s">
        <v>469</v>
      </c>
      <c r="CZ532" s="295">
        <v>75007</v>
      </c>
      <c r="DA532" s="294">
        <v>1500</v>
      </c>
      <c r="DB532" s="294">
        <v>1580</v>
      </c>
      <c r="DC532" s="294">
        <v>1850</v>
      </c>
      <c r="DD532" s="294">
        <v>2330</v>
      </c>
      <c r="DE532" s="294">
        <v>3000</v>
      </c>
      <c r="DF532" s="294">
        <v>3450</v>
      </c>
      <c r="DG532" s="187">
        <v>3900</v>
      </c>
      <c r="DH532" s="294">
        <v>1950</v>
      </c>
      <c r="DI532" s="294">
        <v>2054</v>
      </c>
      <c r="DJ532" s="294">
        <v>2405</v>
      </c>
      <c r="DK532" s="294">
        <v>3029</v>
      </c>
      <c r="DL532" s="294">
        <v>3900</v>
      </c>
      <c r="DM532" s="294">
        <v>4485</v>
      </c>
      <c r="DN532" s="187">
        <v>5070</v>
      </c>
    </row>
    <row r="533" spans="103:118" x14ac:dyDescent="0.2">
      <c r="CY533" s="187" t="s">
        <v>469</v>
      </c>
      <c r="CZ533" s="295">
        <v>75009</v>
      </c>
      <c r="DA533" s="294">
        <v>1830</v>
      </c>
      <c r="DB533" s="294">
        <v>1930</v>
      </c>
      <c r="DC533" s="294">
        <v>2260</v>
      </c>
      <c r="DD533" s="294">
        <v>2840</v>
      </c>
      <c r="DE533" s="294">
        <v>3660</v>
      </c>
      <c r="DF533" s="294">
        <v>4209</v>
      </c>
      <c r="DG533" s="187">
        <v>4758</v>
      </c>
      <c r="DH533" s="294">
        <v>2379</v>
      </c>
      <c r="DI533" s="294">
        <v>2509</v>
      </c>
      <c r="DJ533" s="294">
        <v>2938</v>
      </c>
      <c r="DK533" s="294">
        <v>3692</v>
      </c>
      <c r="DL533" s="294">
        <v>4758</v>
      </c>
      <c r="DM533" s="294">
        <v>5471</v>
      </c>
      <c r="DN533" s="187">
        <v>6185</v>
      </c>
    </row>
    <row r="534" spans="103:118" x14ac:dyDescent="0.2">
      <c r="CY534" s="187" t="s">
        <v>469</v>
      </c>
      <c r="CZ534" s="295">
        <v>75010</v>
      </c>
      <c r="DA534" s="294">
        <v>1590</v>
      </c>
      <c r="DB534" s="294">
        <v>1670</v>
      </c>
      <c r="DC534" s="294">
        <v>1960</v>
      </c>
      <c r="DD534" s="294">
        <v>2470</v>
      </c>
      <c r="DE534" s="294">
        <v>3170</v>
      </c>
      <c r="DF534" s="294">
        <v>3645</v>
      </c>
      <c r="DG534" s="187">
        <v>4121</v>
      </c>
      <c r="DH534" s="294">
        <v>2067</v>
      </c>
      <c r="DI534" s="294">
        <v>2171</v>
      </c>
      <c r="DJ534" s="294">
        <v>2548</v>
      </c>
      <c r="DK534" s="294">
        <v>3211</v>
      </c>
      <c r="DL534" s="294">
        <v>4121</v>
      </c>
      <c r="DM534" s="294">
        <v>4738</v>
      </c>
      <c r="DN534" s="187">
        <v>5357</v>
      </c>
    </row>
    <row r="535" spans="103:118" x14ac:dyDescent="0.2">
      <c r="CY535" s="187" t="s">
        <v>469</v>
      </c>
      <c r="CZ535" s="295">
        <v>75011</v>
      </c>
      <c r="DA535" s="294">
        <v>1410</v>
      </c>
      <c r="DB535" s="294">
        <v>1480</v>
      </c>
      <c r="DC535" s="294">
        <v>1740</v>
      </c>
      <c r="DD535" s="294">
        <v>2190</v>
      </c>
      <c r="DE535" s="294">
        <v>2810</v>
      </c>
      <c r="DF535" s="294">
        <v>3231</v>
      </c>
      <c r="DG535" s="187">
        <v>3653</v>
      </c>
      <c r="DH535" s="294">
        <v>1833</v>
      </c>
      <c r="DI535" s="294">
        <v>1924</v>
      </c>
      <c r="DJ535" s="294">
        <v>2262</v>
      </c>
      <c r="DK535" s="294">
        <v>2847</v>
      </c>
      <c r="DL535" s="294">
        <v>3653</v>
      </c>
      <c r="DM535" s="294">
        <v>4200</v>
      </c>
      <c r="DN535" s="187">
        <v>4748</v>
      </c>
    </row>
    <row r="536" spans="103:118" x14ac:dyDescent="0.2">
      <c r="CY536" s="187" t="s">
        <v>469</v>
      </c>
      <c r="CZ536" s="295">
        <v>75013</v>
      </c>
      <c r="DA536" s="294">
        <v>1710</v>
      </c>
      <c r="DB536" s="294">
        <v>1800</v>
      </c>
      <c r="DC536" s="294">
        <v>2110</v>
      </c>
      <c r="DD536" s="294">
        <v>2650</v>
      </c>
      <c r="DE536" s="294">
        <v>3420</v>
      </c>
      <c r="DF536" s="294">
        <v>3933</v>
      </c>
      <c r="DG536" s="187">
        <v>4446</v>
      </c>
      <c r="DH536" s="294">
        <v>2223</v>
      </c>
      <c r="DI536" s="294">
        <v>2340</v>
      </c>
      <c r="DJ536" s="294">
        <v>2743</v>
      </c>
      <c r="DK536" s="294">
        <v>3445</v>
      </c>
      <c r="DL536" s="294">
        <v>4446</v>
      </c>
      <c r="DM536" s="294">
        <v>5112</v>
      </c>
      <c r="DN536" s="187">
        <v>5779</v>
      </c>
    </row>
    <row r="537" spans="103:118" x14ac:dyDescent="0.2">
      <c r="CY537" s="187" t="s">
        <v>469</v>
      </c>
      <c r="CZ537" s="295">
        <v>75014</v>
      </c>
      <c r="DA537" s="294">
        <v>1360</v>
      </c>
      <c r="DB537" s="294">
        <v>1430</v>
      </c>
      <c r="DC537" s="294">
        <v>1680</v>
      </c>
      <c r="DD537" s="294">
        <v>2110</v>
      </c>
      <c r="DE537" s="294">
        <v>2720</v>
      </c>
      <c r="DF537" s="294">
        <v>3128</v>
      </c>
      <c r="DG537" s="187">
        <v>3536</v>
      </c>
      <c r="DH537" s="294">
        <v>1768</v>
      </c>
      <c r="DI537" s="294">
        <v>1859</v>
      </c>
      <c r="DJ537" s="294">
        <v>2184</v>
      </c>
      <c r="DK537" s="294">
        <v>2743</v>
      </c>
      <c r="DL537" s="294">
        <v>3536</v>
      </c>
      <c r="DM537" s="294">
        <v>4066</v>
      </c>
      <c r="DN537" s="187">
        <v>4596</v>
      </c>
    </row>
    <row r="538" spans="103:118" x14ac:dyDescent="0.2">
      <c r="CY538" s="187" t="s">
        <v>469</v>
      </c>
      <c r="CZ538" s="295">
        <v>75015</v>
      </c>
      <c r="DA538" s="294">
        <v>1360</v>
      </c>
      <c r="DB538" s="294">
        <v>1430</v>
      </c>
      <c r="DC538" s="294">
        <v>1680</v>
      </c>
      <c r="DD538" s="294">
        <v>2110</v>
      </c>
      <c r="DE538" s="294">
        <v>2720</v>
      </c>
      <c r="DF538" s="294">
        <v>3128</v>
      </c>
      <c r="DG538" s="187">
        <v>3536</v>
      </c>
      <c r="DH538" s="294">
        <v>1768</v>
      </c>
      <c r="DI538" s="294">
        <v>1859</v>
      </c>
      <c r="DJ538" s="294">
        <v>2184</v>
      </c>
      <c r="DK538" s="294">
        <v>2743</v>
      </c>
      <c r="DL538" s="294">
        <v>3536</v>
      </c>
      <c r="DM538" s="294">
        <v>4066</v>
      </c>
      <c r="DN538" s="187">
        <v>4596</v>
      </c>
    </row>
    <row r="539" spans="103:118" x14ac:dyDescent="0.2">
      <c r="CY539" s="187" t="s">
        <v>469</v>
      </c>
      <c r="CZ539" s="295">
        <v>75016</v>
      </c>
      <c r="DA539" s="294">
        <v>1360</v>
      </c>
      <c r="DB539" s="294">
        <v>1430</v>
      </c>
      <c r="DC539" s="294">
        <v>1680</v>
      </c>
      <c r="DD539" s="294">
        <v>2110</v>
      </c>
      <c r="DE539" s="294">
        <v>2720</v>
      </c>
      <c r="DF539" s="294">
        <v>3128</v>
      </c>
      <c r="DG539" s="187">
        <v>3536</v>
      </c>
      <c r="DH539" s="294">
        <v>1768</v>
      </c>
      <c r="DI539" s="294">
        <v>1859</v>
      </c>
      <c r="DJ539" s="294">
        <v>2184</v>
      </c>
      <c r="DK539" s="294">
        <v>2743</v>
      </c>
      <c r="DL539" s="294">
        <v>3536</v>
      </c>
      <c r="DM539" s="294">
        <v>4066</v>
      </c>
      <c r="DN539" s="187">
        <v>4596</v>
      </c>
    </row>
    <row r="540" spans="103:118" x14ac:dyDescent="0.2">
      <c r="CY540" s="187" t="s">
        <v>469</v>
      </c>
      <c r="CZ540" s="295">
        <v>75017</v>
      </c>
      <c r="DA540" s="294">
        <v>1360</v>
      </c>
      <c r="DB540" s="294">
        <v>1430</v>
      </c>
      <c r="DC540" s="294">
        <v>1680</v>
      </c>
      <c r="DD540" s="294">
        <v>2110</v>
      </c>
      <c r="DE540" s="294">
        <v>2720</v>
      </c>
      <c r="DF540" s="294">
        <v>3128</v>
      </c>
      <c r="DG540" s="187">
        <v>3536</v>
      </c>
      <c r="DH540" s="294">
        <v>1768</v>
      </c>
      <c r="DI540" s="294">
        <v>1859</v>
      </c>
      <c r="DJ540" s="294">
        <v>2184</v>
      </c>
      <c r="DK540" s="294">
        <v>2743</v>
      </c>
      <c r="DL540" s="294">
        <v>3536</v>
      </c>
      <c r="DM540" s="294">
        <v>4066</v>
      </c>
      <c r="DN540" s="187">
        <v>4596</v>
      </c>
    </row>
    <row r="541" spans="103:118" x14ac:dyDescent="0.2">
      <c r="CY541" s="187" t="s">
        <v>469</v>
      </c>
      <c r="CZ541" s="295">
        <v>75019</v>
      </c>
      <c r="DA541" s="294">
        <v>1730</v>
      </c>
      <c r="DB541" s="294">
        <v>1820</v>
      </c>
      <c r="DC541" s="294">
        <v>2130</v>
      </c>
      <c r="DD541" s="294">
        <v>2680</v>
      </c>
      <c r="DE541" s="294">
        <v>3450</v>
      </c>
      <c r="DF541" s="294">
        <v>3967</v>
      </c>
      <c r="DG541" s="187">
        <v>4485</v>
      </c>
      <c r="DH541" s="294">
        <v>2249</v>
      </c>
      <c r="DI541" s="294">
        <v>2366</v>
      </c>
      <c r="DJ541" s="294">
        <v>2769</v>
      </c>
      <c r="DK541" s="294">
        <v>3484</v>
      </c>
      <c r="DL541" s="294">
        <v>4485</v>
      </c>
      <c r="DM541" s="294">
        <v>5157</v>
      </c>
      <c r="DN541" s="187">
        <v>5830</v>
      </c>
    </row>
    <row r="542" spans="103:118" x14ac:dyDescent="0.2">
      <c r="CY542" s="187" t="s">
        <v>469</v>
      </c>
      <c r="CZ542" s="295">
        <v>75022</v>
      </c>
      <c r="DA542" s="294">
        <v>2130</v>
      </c>
      <c r="DB542" s="294">
        <v>2250</v>
      </c>
      <c r="DC542" s="294">
        <v>2630</v>
      </c>
      <c r="DD542" s="294">
        <v>3320</v>
      </c>
      <c r="DE542" s="294">
        <v>4260</v>
      </c>
      <c r="DF542" s="294">
        <v>4899</v>
      </c>
      <c r="DG542" s="187">
        <v>5538</v>
      </c>
      <c r="DH542" s="294">
        <v>2769</v>
      </c>
      <c r="DI542" s="294">
        <v>2925</v>
      </c>
      <c r="DJ542" s="294">
        <v>3419</v>
      </c>
      <c r="DK542" s="294">
        <v>4316</v>
      </c>
      <c r="DL542" s="294">
        <v>5538</v>
      </c>
      <c r="DM542" s="294">
        <v>6368</v>
      </c>
      <c r="DN542" s="187">
        <v>7199</v>
      </c>
    </row>
    <row r="543" spans="103:118" x14ac:dyDescent="0.2">
      <c r="CY543" s="187" t="s">
        <v>469</v>
      </c>
      <c r="CZ543" s="295">
        <v>75023</v>
      </c>
      <c r="DA543" s="294">
        <v>1640</v>
      </c>
      <c r="DB543" s="294">
        <v>1720</v>
      </c>
      <c r="DC543" s="294">
        <v>2020</v>
      </c>
      <c r="DD543" s="294">
        <v>2540</v>
      </c>
      <c r="DE543" s="294">
        <v>3270</v>
      </c>
      <c r="DF543" s="294">
        <v>3760</v>
      </c>
      <c r="DG543" s="187">
        <v>4251</v>
      </c>
      <c r="DH543" s="294">
        <v>2132</v>
      </c>
      <c r="DI543" s="294">
        <v>2236</v>
      </c>
      <c r="DJ543" s="294">
        <v>2626</v>
      </c>
      <c r="DK543" s="294">
        <v>3302</v>
      </c>
      <c r="DL543" s="294">
        <v>4251</v>
      </c>
      <c r="DM543" s="294">
        <v>4888</v>
      </c>
      <c r="DN543" s="187">
        <v>5526</v>
      </c>
    </row>
    <row r="544" spans="103:118" x14ac:dyDescent="0.2">
      <c r="CY544" s="187" t="s">
        <v>469</v>
      </c>
      <c r="CZ544" s="295">
        <v>75024</v>
      </c>
      <c r="DA544" s="294">
        <v>1960</v>
      </c>
      <c r="DB544" s="294">
        <v>2060</v>
      </c>
      <c r="DC544" s="294">
        <v>2420</v>
      </c>
      <c r="DD544" s="294">
        <v>3040</v>
      </c>
      <c r="DE544" s="294">
        <v>3920</v>
      </c>
      <c r="DF544" s="294">
        <v>4508</v>
      </c>
      <c r="DG544" s="187">
        <v>5096</v>
      </c>
      <c r="DH544" s="294">
        <v>2548</v>
      </c>
      <c r="DI544" s="294">
        <v>2678</v>
      </c>
      <c r="DJ544" s="294">
        <v>3146</v>
      </c>
      <c r="DK544" s="294">
        <v>3952</v>
      </c>
      <c r="DL544" s="294">
        <v>5096</v>
      </c>
      <c r="DM544" s="294">
        <v>5860</v>
      </c>
      <c r="DN544" s="187">
        <v>6624</v>
      </c>
    </row>
    <row r="545" spans="103:118" x14ac:dyDescent="0.2">
      <c r="CY545" s="187" t="s">
        <v>469</v>
      </c>
      <c r="CZ545" s="295">
        <v>75025</v>
      </c>
      <c r="DA545" s="294">
        <v>1820</v>
      </c>
      <c r="DB545" s="294">
        <v>1910</v>
      </c>
      <c r="DC545" s="294">
        <v>2240</v>
      </c>
      <c r="DD545" s="294">
        <v>2820</v>
      </c>
      <c r="DE545" s="294">
        <v>3630</v>
      </c>
      <c r="DF545" s="294">
        <v>4174</v>
      </c>
      <c r="DG545" s="187">
        <v>4719</v>
      </c>
      <c r="DH545" s="294">
        <v>2366</v>
      </c>
      <c r="DI545" s="294">
        <v>2483</v>
      </c>
      <c r="DJ545" s="294">
        <v>2912</v>
      </c>
      <c r="DK545" s="294">
        <v>3666</v>
      </c>
      <c r="DL545" s="294">
        <v>4719</v>
      </c>
      <c r="DM545" s="294">
        <v>5426</v>
      </c>
      <c r="DN545" s="187">
        <v>6134</v>
      </c>
    </row>
    <row r="546" spans="103:118" x14ac:dyDescent="0.2">
      <c r="CY546" s="187" t="s">
        <v>469</v>
      </c>
      <c r="CZ546" s="295">
        <v>75026</v>
      </c>
      <c r="DA546" s="294">
        <v>1680</v>
      </c>
      <c r="DB546" s="294">
        <v>1770</v>
      </c>
      <c r="DC546" s="294">
        <v>2070</v>
      </c>
      <c r="DD546" s="294">
        <v>2600</v>
      </c>
      <c r="DE546" s="294">
        <v>3350</v>
      </c>
      <c r="DF546" s="294">
        <v>3852</v>
      </c>
      <c r="DG546" s="187">
        <v>4355</v>
      </c>
      <c r="DH546" s="294">
        <v>2184</v>
      </c>
      <c r="DI546" s="294">
        <v>2301</v>
      </c>
      <c r="DJ546" s="294">
        <v>2691</v>
      </c>
      <c r="DK546" s="294">
        <v>3380</v>
      </c>
      <c r="DL546" s="294">
        <v>4355</v>
      </c>
      <c r="DM546" s="294">
        <v>5007</v>
      </c>
      <c r="DN546" s="187">
        <v>5661</v>
      </c>
    </row>
    <row r="547" spans="103:118" x14ac:dyDescent="0.2">
      <c r="CY547" s="187" t="s">
        <v>469</v>
      </c>
      <c r="CZ547" s="295">
        <v>75027</v>
      </c>
      <c r="DA547" s="294">
        <v>1490</v>
      </c>
      <c r="DB547" s="294">
        <v>1570</v>
      </c>
      <c r="DC547" s="294">
        <v>1840</v>
      </c>
      <c r="DD547" s="294">
        <v>2320</v>
      </c>
      <c r="DE547" s="294">
        <v>2980</v>
      </c>
      <c r="DF547" s="294">
        <v>3427</v>
      </c>
      <c r="DG547" s="187">
        <v>3874</v>
      </c>
      <c r="DH547" s="294">
        <v>1937</v>
      </c>
      <c r="DI547" s="294">
        <v>2041</v>
      </c>
      <c r="DJ547" s="294">
        <v>2392</v>
      </c>
      <c r="DK547" s="294">
        <v>3016</v>
      </c>
      <c r="DL547" s="294">
        <v>3874</v>
      </c>
      <c r="DM547" s="294">
        <v>4455</v>
      </c>
      <c r="DN547" s="187">
        <v>5036</v>
      </c>
    </row>
    <row r="548" spans="103:118" x14ac:dyDescent="0.2">
      <c r="CY548" s="187" t="s">
        <v>469</v>
      </c>
      <c r="CZ548" s="295">
        <v>75028</v>
      </c>
      <c r="DA548" s="294">
        <v>2090</v>
      </c>
      <c r="DB548" s="294">
        <v>2200</v>
      </c>
      <c r="DC548" s="294">
        <v>2580</v>
      </c>
      <c r="DD548" s="294">
        <v>3250</v>
      </c>
      <c r="DE548" s="294">
        <v>4180</v>
      </c>
      <c r="DF548" s="294">
        <v>4807</v>
      </c>
      <c r="DG548" s="187">
        <v>5434</v>
      </c>
      <c r="DH548" s="294">
        <v>2717</v>
      </c>
      <c r="DI548" s="294">
        <v>2860</v>
      </c>
      <c r="DJ548" s="294">
        <v>3354</v>
      </c>
      <c r="DK548" s="294">
        <v>4225</v>
      </c>
      <c r="DL548" s="294">
        <v>5434</v>
      </c>
      <c r="DM548" s="294">
        <v>6249</v>
      </c>
      <c r="DN548" s="187">
        <v>7064</v>
      </c>
    </row>
    <row r="549" spans="103:118" x14ac:dyDescent="0.2">
      <c r="CY549" s="187" t="s">
        <v>469</v>
      </c>
      <c r="CZ549" s="295">
        <v>75029</v>
      </c>
      <c r="DA549" s="294">
        <v>1490</v>
      </c>
      <c r="DB549" s="294">
        <v>1570</v>
      </c>
      <c r="DC549" s="294">
        <v>1840</v>
      </c>
      <c r="DD549" s="294">
        <v>2320</v>
      </c>
      <c r="DE549" s="294">
        <v>2980</v>
      </c>
      <c r="DF549" s="294">
        <v>3427</v>
      </c>
      <c r="DG549" s="187">
        <v>3874</v>
      </c>
      <c r="DH549" s="294">
        <v>1937</v>
      </c>
      <c r="DI549" s="294">
        <v>2041</v>
      </c>
      <c r="DJ549" s="294">
        <v>2392</v>
      </c>
      <c r="DK549" s="294">
        <v>3016</v>
      </c>
      <c r="DL549" s="294">
        <v>3874</v>
      </c>
      <c r="DM549" s="294">
        <v>4455</v>
      </c>
      <c r="DN549" s="187">
        <v>5036</v>
      </c>
    </row>
    <row r="550" spans="103:118" x14ac:dyDescent="0.2">
      <c r="CY550" s="187" t="s">
        <v>469</v>
      </c>
      <c r="CZ550" s="295">
        <v>75030</v>
      </c>
      <c r="DA550" s="294">
        <v>1360</v>
      </c>
      <c r="DB550" s="294">
        <v>1430</v>
      </c>
      <c r="DC550" s="294">
        <v>1680</v>
      </c>
      <c r="DD550" s="294">
        <v>2110</v>
      </c>
      <c r="DE550" s="294">
        <v>2720</v>
      </c>
      <c r="DF550" s="294">
        <v>3128</v>
      </c>
      <c r="DG550" s="187">
        <v>3536</v>
      </c>
      <c r="DH550" s="294">
        <v>1768</v>
      </c>
      <c r="DI550" s="294">
        <v>1859</v>
      </c>
      <c r="DJ550" s="294">
        <v>2184</v>
      </c>
      <c r="DK550" s="294">
        <v>2743</v>
      </c>
      <c r="DL550" s="294">
        <v>3536</v>
      </c>
      <c r="DM550" s="294">
        <v>4066</v>
      </c>
      <c r="DN550" s="187">
        <v>4596</v>
      </c>
    </row>
    <row r="551" spans="103:118" x14ac:dyDescent="0.2">
      <c r="CY551" s="187" t="s">
        <v>469</v>
      </c>
      <c r="CZ551" s="295">
        <v>75032</v>
      </c>
      <c r="DA551" s="294">
        <v>1670</v>
      </c>
      <c r="DB551" s="294">
        <v>1760</v>
      </c>
      <c r="DC551" s="294">
        <v>2060</v>
      </c>
      <c r="DD551" s="294">
        <v>2590</v>
      </c>
      <c r="DE551" s="294">
        <v>3340</v>
      </c>
      <c r="DF551" s="294">
        <v>3841</v>
      </c>
      <c r="DG551" s="187">
        <v>4342</v>
      </c>
      <c r="DH551" s="294">
        <v>2171</v>
      </c>
      <c r="DI551" s="294">
        <v>2288</v>
      </c>
      <c r="DJ551" s="294">
        <v>2678</v>
      </c>
      <c r="DK551" s="294">
        <v>3367</v>
      </c>
      <c r="DL551" s="294">
        <v>4342</v>
      </c>
      <c r="DM551" s="294">
        <v>4993</v>
      </c>
      <c r="DN551" s="187">
        <v>5644</v>
      </c>
    </row>
    <row r="552" spans="103:118" x14ac:dyDescent="0.2">
      <c r="CY552" s="187" t="s">
        <v>469</v>
      </c>
      <c r="CZ552" s="295">
        <v>75033</v>
      </c>
      <c r="DA552" s="294">
        <v>1530</v>
      </c>
      <c r="DB552" s="294">
        <v>1610</v>
      </c>
      <c r="DC552" s="294">
        <v>1890</v>
      </c>
      <c r="DD552" s="294">
        <v>2370</v>
      </c>
      <c r="DE552" s="294">
        <v>3060</v>
      </c>
      <c r="DF552" s="294">
        <v>3519</v>
      </c>
      <c r="DG552" s="187">
        <v>3978</v>
      </c>
      <c r="DH552" s="294">
        <v>1989</v>
      </c>
      <c r="DI552" s="294">
        <v>2093</v>
      </c>
      <c r="DJ552" s="294">
        <v>2457</v>
      </c>
      <c r="DK552" s="294">
        <v>3081</v>
      </c>
      <c r="DL552" s="294">
        <v>3978</v>
      </c>
      <c r="DM552" s="294">
        <v>4574</v>
      </c>
      <c r="DN552" s="187">
        <v>5171</v>
      </c>
    </row>
    <row r="553" spans="103:118" x14ac:dyDescent="0.2">
      <c r="CY553" s="187" t="s">
        <v>469</v>
      </c>
      <c r="CZ553" s="295">
        <v>75034</v>
      </c>
      <c r="DA553" s="294">
        <v>1850</v>
      </c>
      <c r="DB553" s="294">
        <v>1950</v>
      </c>
      <c r="DC553" s="294">
        <v>2280</v>
      </c>
      <c r="DD553" s="294">
        <v>2870</v>
      </c>
      <c r="DE553" s="294">
        <v>3690</v>
      </c>
      <c r="DF553" s="294">
        <v>4243</v>
      </c>
      <c r="DG553" s="187">
        <v>4797</v>
      </c>
      <c r="DH553" s="294">
        <v>2405</v>
      </c>
      <c r="DI553" s="294">
        <v>2535</v>
      </c>
      <c r="DJ553" s="294">
        <v>2964</v>
      </c>
      <c r="DK553" s="294">
        <v>3731</v>
      </c>
      <c r="DL553" s="294">
        <v>4797</v>
      </c>
      <c r="DM553" s="294">
        <v>5515</v>
      </c>
      <c r="DN553" s="187">
        <v>6236</v>
      </c>
    </row>
    <row r="554" spans="103:118" x14ac:dyDescent="0.2">
      <c r="CY554" s="187" t="s">
        <v>469</v>
      </c>
      <c r="CZ554" s="295">
        <v>75035</v>
      </c>
      <c r="DA554" s="294">
        <v>2030</v>
      </c>
      <c r="DB554" s="294">
        <v>2130</v>
      </c>
      <c r="DC554" s="294">
        <v>2500</v>
      </c>
      <c r="DD554" s="294">
        <v>3150</v>
      </c>
      <c r="DE554" s="294">
        <v>4050</v>
      </c>
      <c r="DF554" s="294">
        <v>4657</v>
      </c>
      <c r="DG554" s="187">
        <v>5265</v>
      </c>
      <c r="DH554" s="294">
        <v>2639</v>
      </c>
      <c r="DI554" s="294">
        <v>2769</v>
      </c>
      <c r="DJ554" s="294">
        <v>3250</v>
      </c>
      <c r="DK554" s="294">
        <v>4095</v>
      </c>
      <c r="DL554" s="294">
        <v>5265</v>
      </c>
      <c r="DM554" s="294">
        <v>6054</v>
      </c>
      <c r="DN554" s="187">
        <v>6844</v>
      </c>
    </row>
    <row r="555" spans="103:118" x14ac:dyDescent="0.2">
      <c r="CY555" s="187" t="s">
        <v>469</v>
      </c>
      <c r="CZ555" s="295">
        <v>75036</v>
      </c>
      <c r="DA555" s="294">
        <v>1490</v>
      </c>
      <c r="DB555" s="294">
        <v>1570</v>
      </c>
      <c r="DC555" s="294">
        <v>1840</v>
      </c>
      <c r="DD555" s="294">
        <v>2320</v>
      </c>
      <c r="DE555" s="294">
        <v>2980</v>
      </c>
      <c r="DF555" s="294">
        <v>3427</v>
      </c>
      <c r="DG555" s="187">
        <v>3874</v>
      </c>
      <c r="DH555" s="294">
        <v>1937</v>
      </c>
      <c r="DI555" s="294">
        <v>2041</v>
      </c>
      <c r="DJ555" s="294">
        <v>2392</v>
      </c>
      <c r="DK555" s="294">
        <v>3016</v>
      </c>
      <c r="DL555" s="294">
        <v>3874</v>
      </c>
      <c r="DM555" s="294">
        <v>4455</v>
      </c>
      <c r="DN555" s="187">
        <v>5036</v>
      </c>
    </row>
    <row r="556" spans="103:118" x14ac:dyDescent="0.2">
      <c r="CY556" s="187" t="s">
        <v>469</v>
      </c>
      <c r="CZ556" s="295">
        <v>75038</v>
      </c>
      <c r="DA556" s="294">
        <v>1510</v>
      </c>
      <c r="DB556" s="294">
        <v>1590</v>
      </c>
      <c r="DC556" s="294">
        <v>1860</v>
      </c>
      <c r="DD556" s="294">
        <v>2340</v>
      </c>
      <c r="DE556" s="294">
        <v>3010</v>
      </c>
      <c r="DF556" s="294">
        <v>3461</v>
      </c>
      <c r="DG556" s="187">
        <v>3913</v>
      </c>
      <c r="DH556" s="294">
        <v>1963</v>
      </c>
      <c r="DI556" s="294">
        <v>2067</v>
      </c>
      <c r="DJ556" s="294">
        <v>2418</v>
      </c>
      <c r="DK556" s="294">
        <v>3042</v>
      </c>
      <c r="DL556" s="294">
        <v>3913</v>
      </c>
      <c r="DM556" s="294">
        <v>4499</v>
      </c>
      <c r="DN556" s="187">
        <v>5086</v>
      </c>
    </row>
    <row r="557" spans="103:118" x14ac:dyDescent="0.2">
      <c r="CY557" s="187" t="s">
        <v>469</v>
      </c>
      <c r="CZ557" s="295">
        <v>75039</v>
      </c>
      <c r="DA557" s="294">
        <v>2040</v>
      </c>
      <c r="DB557" s="294">
        <v>2140</v>
      </c>
      <c r="DC557" s="294">
        <v>2510</v>
      </c>
      <c r="DD557" s="294">
        <v>3160</v>
      </c>
      <c r="DE557" s="294">
        <v>4060</v>
      </c>
      <c r="DF557" s="294">
        <v>4669</v>
      </c>
      <c r="DG557" s="187">
        <v>5278</v>
      </c>
      <c r="DH557" s="294">
        <v>2652</v>
      </c>
      <c r="DI557" s="294">
        <v>2782</v>
      </c>
      <c r="DJ557" s="294">
        <v>3263</v>
      </c>
      <c r="DK557" s="294">
        <v>4108</v>
      </c>
      <c r="DL557" s="294">
        <v>5278</v>
      </c>
      <c r="DM557" s="294">
        <v>6069</v>
      </c>
      <c r="DN557" s="187">
        <v>6861</v>
      </c>
    </row>
    <row r="558" spans="103:118" x14ac:dyDescent="0.2">
      <c r="CY558" s="187" t="s">
        <v>469</v>
      </c>
      <c r="CZ558" s="295">
        <v>75040</v>
      </c>
      <c r="DA558" s="294">
        <v>1380</v>
      </c>
      <c r="DB558" s="294">
        <v>1450</v>
      </c>
      <c r="DC558" s="294">
        <v>1700</v>
      </c>
      <c r="DD558" s="294">
        <v>2140</v>
      </c>
      <c r="DE558" s="294">
        <v>2750</v>
      </c>
      <c r="DF558" s="294">
        <v>3162</v>
      </c>
      <c r="DG558" s="187">
        <v>3575</v>
      </c>
      <c r="DH558" s="294">
        <v>1794</v>
      </c>
      <c r="DI558" s="294">
        <v>1885</v>
      </c>
      <c r="DJ558" s="294">
        <v>2210</v>
      </c>
      <c r="DK558" s="294">
        <v>2782</v>
      </c>
      <c r="DL558" s="294">
        <v>3575</v>
      </c>
      <c r="DM558" s="294">
        <v>4110</v>
      </c>
      <c r="DN558" s="187">
        <v>4647</v>
      </c>
    </row>
    <row r="559" spans="103:118" x14ac:dyDescent="0.2">
      <c r="CY559" s="187" t="s">
        <v>469</v>
      </c>
      <c r="CZ559" s="295">
        <v>75041</v>
      </c>
      <c r="DA559" s="294">
        <v>1260</v>
      </c>
      <c r="DB559" s="294">
        <v>1320</v>
      </c>
      <c r="DC559" s="294">
        <v>1550</v>
      </c>
      <c r="DD559" s="294">
        <v>1950</v>
      </c>
      <c r="DE559" s="294">
        <v>2510</v>
      </c>
      <c r="DF559" s="294">
        <v>2886</v>
      </c>
      <c r="DG559" s="187">
        <v>3263</v>
      </c>
      <c r="DH559" s="294">
        <v>1638</v>
      </c>
      <c r="DI559" s="294">
        <v>1716</v>
      </c>
      <c r="DJ559" s="294">
        <v>2015</v>
      </c>
      <c r="DK559" s="294">
        <v>2535</v>
      </c>
      <c r="DL559" s="294">
        <v>3263</v>
      </c>
      <c r="DM559" s="294">
        <v>3751</v>
      </c>
      <c r="DN559" s="187">
        <v>4241</v>
      </c>
    </row>
    <row r="560" spans="103:118" x14ac:dyDescent="0.2">
      <c r="CY560" s="187" t="s">
        <v>469</v>
      </c>
      <c r="CZ560" s="295">
        <v>75042</v>
      </c>
      <c r="DA560" s="294">
        <v>1190</v>
      </c>
      <c r="DB560" s="294">
        <v>1250</v>
      </c>
      <c r="DC560" s="294">
        <v>1470</v>
      </c>
      <c r="DD560" s="294">
        <v>1850</v>
      </c>
      <c r="DE560" s="294">
        <v>2380</v>
      </c>
      <c r="DF560" s="294">
        <v>2737</v>
      </c>
      <c r="DG560" s="187">
        <v>3094</v>
      </c>
      <c r="DH560" s="294">
        <v>1547</v>
      </c>
      <c r="DI560" s="294">
        <v>1625</v>
      </c>
      <c r="DJ560" s="294">
        <v>1911</v>
      </c>
      <c r="DK560" s="294">
        <v>2405</v>
      </c>
      <c r="DL560" s="294">
        <v>3094</v>
      </c>
      <c r="DM560" s="294">
        <v>3558</v>
      </c>
      <c r="DN560" s="187">
        <v>4022</v>
      </c>
    </row>
    <row r="561" spans="103:118" x14ac:dyDescent="0.2">
      <c r="CY561" s="187" t="s">
        <v>469</v>
      </c>
      <c r="CZ561" s="295">
        <v>75043</v>
      </c>
      <c r="DA561" s="294">
        <v>1370</v>
      </c>
      <c r="DB561" s="294">
        <v>1440</v>
      </c>
      <c r="DC561" s="294">
        <v>1690</v>
      </c>
      <c r="DD561" s="294">
        <v>2130</v>
      </c>
      <c r="DE561" s="294">
        <v>2740</v>
      </c>
      <c r="DF561" s="294">
        <v>3151</v>
      </c>
      <c r="DG561" s="187">
        <v>3562</v>
      </c>
      <c r="DH561" s="294">
        <v>1781</v>
      </c>
      <c r="DI561" s="294">
        <v>1872</v>
      </c>
      <c r="DJ561" s="294">
        <v>2197</v>
      </c>
      <c r="DK561" s="294">
        <v>2769</v>
      </c>
      <c r="DL561" s="294">
        <v>3562</v>
      </c>
      <c r="DM561" s="294">
        <v>4096</v>
      </c>
      <c r="DN561" s="187">
        <v>4630</v>
      </c>
    </row>
    <row r="562" spans="103:118" x14ac:dyDescent="0.2">
      <c r="CY562" s="187" t="s">
        <v>469</v>
      </c>
      <c r="CZ562" s="295">
        <v>75044</v>
      </c>
      <c r="DA562" s="294">
        <v>1550</v>
      </c>
      <c r="DB562" s="294">
        <v>1630</v>
      </c>
      <c r="DC562" s="294">
        <v>1910</v>
      </c>
      <c r="DD562" s="294">
        <v>2400</v>
      </c>
      <c r="DE562" s="294">
        <v>3090</v>
      </c>
      <c r="DF562" s="294">
        <v>3553</v>
      </c>
      <c r="DG562" s="187">
        <v>4017</v>
      </c>
      <c r="DH562" s="294">
        <v>2015</v>
      </c>
      <c r="DI562" s="294">
        <v>2119</v>
      </c>
      <c r="DJ562" s="294">
        <v>2483</v>
      </c>
      <c r="DK562" s="294">
        <v>3120</v>
      </c>
      <c r="DL562" s="294">
        <v>4017</v>
      </c>
      <c r="DM562" s="294">
        <v>4618</v>
      </c>
      <c r="DN562" s="187">
        <v>5222</v>
      </c>
    </row>
    <row r="563" spans="103:118" x14ac:dyDescent="0.2">
      <c r="CY563" s="187" t="s">
        <v>469</v>
      </c>
      <c r="CZ563" s="295">
        <v>75045</v>
      </c>
      <c r="DA563" s="294">
        <v>1360</v>
      </c>
      <c r="DB563" s="294">
        <v>1430</v>
      </c>
      <c r="DC563" s="294">
        <v>1680</v>
      </c>
      <c r="DD563" s="294">
        <v>2110</v>
      </c>
      <c r="DE563" s="294">
        <v>2720</v>
      </c>
      <c r="DF563" s="294">
        <v>3128</v>
      </c>
      <c r="DG563" s="187">
        <v>3536</v>
      </c>
      <c r="DH563" s="294">
        <v>1768</v>
      </c>
      <c r="DI563" s="294">
        <v>1859</v>
      </c>
      <c r="DJ563" s="294">
        <v>2184</v>
      </c>
      <c r="DK563" s="294">
        <v>2743</v>
      </c>
      <c r="DL563" s="294">
        <v>3536</v>
      </c>
      <c r="DM563" s="294">
        <v>4066</v>
      </c>
      <c r="DN563" s="187">
        <v>4596</v>
      </c>
    </row>
    <row r="564" spans="103:118" x14ac:dyDescent="0.2">
      <c r="CY564" s="187" t="s">
        <v>469</v>
      </c>
      <c r="CZ564" s="295">
        <v>75046</v>
      </c>
      <c r="DA564" s="294">
        <v>1360</v>
      </c>
      <c r="DB564" s="294">
        <v>1430</v>
      </c>
      <c r="DC564" s="294">
        <v>1680</v>
      </c>
      <c r="DD564" s="294">
        <v>2110</v>
      </c>
      <c r="DE564" s="294">
        <v>2720</v>
      </c>
      <c r="DF564" s="294">
        <v>3128</v>
      </c>
      <c r="DG564" s="187">
        <v>3536</v>
      </c>
      <c r="DH564" s="294">
        <v>1768</v>
      </c>
      <c r="DI564" s="294">
        <v>1859</v>
      </c>
      <c r="DJ564" s="294">
        <v>2184</v>
      </c>
      <c r="DK564" s="294">
        <v>2743</v>
      </c>
      <c r="DL564" s="294">
        <v>3536</v>
      </c>
      <c r="DM564" s="294">
        <v>4066</v>
      </c>
      <c r="DN564" s="187">
        <v>4596</v>
      </c>
    </row>
    <row r="565" spans="103:118" x14ac:dyDescent="0.2">
      <c r="CY565" s="187" t="s">
        <v>469</v>
      </c>
      <c r="CZ565" s="295">
        <v>75047</v>
      </c>
      <c r="DA565" s="294">
        <v>1360</v>
      </c>
      <c r="DB565" s="294">
        <v>1430</v>
      </c>
      <c r="DC565" s="294">
        <v>1680</v>
      </c>
      <c r="DD565" s="294">
        <v>2110</v>
      </c>
      <c r="DE565" s="294">
        <v>2720</v>
      </c>
      <c r="DF565" s="294">
        <v>3128</v>
      </c>
      <c r="DG565" s="187">
        <v>3536</v>
      </c>
      <c r="DH565" s="294">
        <v>1768</v>
      </c>
      <c r="DI565" s="294">
        <v>1859</v>
      </c>
      <c r="DJ565" s="294">
        <v>2184</v>
      </c>
      <c r="DK565" s="294">
        <v>2743</v>
      </c>
      <c r="DL565" s="294">
        <v>3536</v>
      </c>
      <c r="DM565" s="294">
        <v>4066</v>
      </c>
      <c r="DN565" s="187">
        <v>4596</v>
      </c>
    </row>
    <row r="566" spans="103:118" x14ac:dyDescent="0.2">
      <c r="CY566" s="187" t="s">
        <v>469</v>
      </c>
      <c r="CZ566" s="295">
        <v>75048</v>
      </c>
      <c r="DA566" s="294">
        <v>1800</v>
      </c>
      <c r="DB566" s="294">
        <v>1890</v>
      </c>
      <c r="DC566" s="294">
        <v>2220</v>
      </c>
      <c r="DD566" s="294">
        <v>2790</v>
      </c>
      <c r="DE566" s="294">
        <v>3600</v>
      </c>
      <c r="DF566" s="294">
        <v>4140</v>
      </c>
      <c r="DG566" s="187">
        <v>4680</v>
      </c>
      <c r="DH566" s="294">
        <v>2340</v>
      </c>
      <c r="DI566" s="294">
        <v>2457</v>
      </c>
      <c r="DJ566" s="294">
        <v>2886</v>
      </c>
      <c r="DK566" s="294">
        <v>3627</v>
      </c>
      <c r="DL566" s="294">
        <v>4680</v>
      </c>
      <c r="DM566" s="294">
        <v>5382</v>
      </c>
      <c r="DN566" s="187">
        <v>6084</v>
      </c>
    </row>
    <row r="567" spans="103:118" x14ac:dyDescent="0.2">
      <c r="CY567" s="187" t="s">
        <v>469</v>
      </c>
      <c r="CZ567" s="295">
        <v>75049</v>
      </c>
      <c r="DA567" s="294">
        <v>1360</v>
      </c>
      <c r="DB567" s="294">
        <v>1430</v>
      </c>
      <c r="DC567" s="294">
        <v>1680</v>
      </c>
      <c r="DD567" s="294">
        <v>2110</v>
      </c>
      <c r="DE567" s="294">
        <v>2720</v>
      </c>
      <c r="DF567" s="294">
        <v>3128</v>
      </c>
      <c r="DG567" s="187">
        <v>3536</v>
      </c>
      <c r="DH567" s="294">
        <v>1768</v>
      </c>
      <c r="DI567" s="294">
        <v>1859</v>
      </c>
      <c r="DJ567" s="294">
        <v>2184</v>
      </c>
      <c r="DK567" s="294">
        <v>2743</v>
      </c>
      <c r="DL567" s="294">
        <v>3536</v>
      </c>
      <c r="DM567" s="294">
        <v>4066</v>
      </c>
      <c r="DN567" s="187">
        <v>4596</v>
      </c>
    </row>
    <row r="568" spans="103:118" x14ac:dyDescent="0.2">
      <c r="CY568" s="187" t="s">
        <v>469</v>
      </c>
      <c r="CZ568" s="295">
        <v>75050</v>
      </c>
      <c r="DA568" s="294">
        <v>1330</v>
      </c>
      <c r="DB568" s="294">
        <v>1410</v>
      </c>
      <c r="DC568" s="294">
        <v>1650</v>
      </c>
      <c r="DD568" s="294">
        <v>2110</v>
      </c>
      <c r="DE568" s="294">
        <v>2680</v>
      </c>
      <c r="DF568" s="294">
        <v>3082</v>
      </c>
      <c r="DG568" s="187">
        <v>3484</v>
      </c>
      <c r="DH568" s="294">
        <v>1729</v>
      </c>
      <c r="DI568" s="294">
        <v>1833</v>
      </c>
      <c r="DJ568" s="294">
        <v>2145</v>
      </c>
      <c r="DK568" s="294">
        <v>2743</v>
      </c>
      <c r="DL568" s="294">
        <v>3484</v>
      </c>
      <c r="DM568" s="294">
        <v>4006</v>
      </c>
      <c r="DN568" s="187">
        <v>4529</v>
      </c>
    </row>
    <row r="569" spans="103:118" x14ac:dyDescent="0.2">
      <c r="CY569" s="187" t="s">
        <v>469</v>
      </c>
      <c r="CZ569" s="295">
        <v>75051</v>
      </c>
      <c r="DA569" s="294">
        <v>1130</v>
      </c>
      <c r="DB569" s="294">
        <v>1190</v>
      </c>
      <c r="DC569" s="294">
        <v>1400</v>
      </c>
      <c r="DD569" s="294">
        <v>1770</v>
      </c>
      <c r="DE569" s="294">
        <v>2270</v>
      </c>
      <c r="DF569" s="294">
        <v>2610</v>
      </c>
      <c r="DG569" s="187">
        <v>2951</v>
      </c>
      <c r="DH569" s="294">
        <v>1469</v>
      </c>
      <c r="DI569" s="294">
        <v>1547</v>
      </c>
      <c r="DJ569" s="294">
        <v>1820</v>
      </c>
      <c r="DK569" s="294">
        <v>2301</v>
      </c>
      <c r="DL569" s="294">
        <v>2951</v>
      </c>
      <c r="DM569" s="294">
        <v>3393</v>
      </c>
      <c r="DN569" s="187">
        <v>3836</v>
      </c>
    </row>
    <row r="570" spans="103:118" x14ac:dyDescent="0.2">
      <c r="CY570" s="187" t="s">
        <v>469</v>
      </c>
      <c r="CZ570" s="295">
        <v>75052</v>
      </c>
      <c r="DA570" s="294">
        <v>1480</v>
      </c>
      <c r="DB570" s="294">
        <v>1580</v>
      </c>
      <c r="DC570" s="294">
        <v>1850</v>
      </c>
      <c r="DD570" s="294">
        <v>2380</v>
      </c>
      <c r="DE570" s="294">
        <v>3000</v>
      </c>
      <c r="DF570" s="294">
        <v>3450</v>
      </c>
      <c r="DG570" s="187">
        <v>3900</v>
      </c>
      <c r="DH570" s="294">
        <v>1924</v>
      </c>
      <c r="DI570" s="294">
        <v>2054</v>
      </c>
      <c r="DJ570" s="294">
        <v>2405</v>
      </c>
      <c r="DK570" s="294">
        <v>3094</v>
      </c>
      <c r="DL570" s="294">
        <v>3900</v>
      </c>
      <c r="DM570" s="294">
        <v>4485</v>
      </c>
      <c r="DN570" s="187">
        <v>5070</v>
      </c>
    </row>
    <row r="571" spans="103:118" x14ac:dyDescent="0.2">
      <c r="CY571" s="187" t="s">
        <v>469</v>
      </c>
      <c r="CZ571" s="295">
        <v>75053</v>
      </c>
      <c r="DA571" s="294">
        <v>1330</v>
      </c>
      <c r="DB571" s="294">
        <v>1420</v>
      </c>
      <c r="DC571" s="294">
        <v>1660</v>
      </c>
      <c r="DD571" s="294">
        <v>2120</v>
      </c>
      <c r="DE571" s="294">
        <v>2690</v>
      </c>
      <c r="DF571" s="294">
        <v>3093</v>
      </c>
      <c r="DG571" s="187">
        <v>3497</v>
      </c>
      <c r="DH571" s="294">
        <v>1729</v>
      </c>
      <c r="DI571" s="294">
        <v>1846</v>
      </c>
      <c r="DJ571" s="294">
        <v>2158</v>
      </c>
      <c r="DK571" s="294">
        <v>2756</v>
      </c>
      <c r="DL571" s="294">
        <v>3497</v>
      </c>
      <c r="DM571" s="294">
        <v>4020</v>
      </c>
      <c r="DN571" s="187">
        <v>4546</v>
      </c>
    </row>
    <row r="572" spans="103:118" x14ac:dyDescent="0.2">
      <c r="CY572" s="187" t="s">
        <v>469</v>
      </c>
      <c r="CZ572" s="295">
        <v>75054</v>
      </c>
      <c r="DA572" s="294">
        <v>1900</v>
      </c>
      <c r="DB572" s="294">
        <v>2080</v>
      </c>
      <c r="DC572" s="294">
        <v>2430</v>
      </c>
      <c r="DD572" s="294">
        <v>3220</v>
      </c>
      <c r="DE572" s="294">
        <v>3930</v>
      </c>
      <c r="DF572" s="294">
        <v>4519</v>
      </c>
      <c r="DG572" s="187">
        <v>5109</v>
      </c>
      <c r="DH572" s="294">
        <v>2470</v>
      </c>
      <c r="DI572" s="294">
        <v>2704</v>
      </c>
      <c r="DJ572" s="294">
        <v>3159</v>
      </c>
      <c r="DK572" s="294">
        <v>4186</v>
      </c>
      <c r="DL572" s="294">
        <v>5109</v>
      </c>
      <c r="DM572" s="294">
        <v>5874</v>
      </c>
      <c r="DN572" s="187">
        <v>6641</v>
      </c>
    </row>
    <row r="573" spans="103:118" x14ac:dyDescent="0.2">
      <c r="CY573" s="187" t="s">
        <v>469</v>
      </c>
      <c r="CZ573" s="295">
        <v>75056</v>
      </c>
      <c r="DA573" s="294">
        <v>1640</v>
      </c>
      <c r="DB573" s="294">
        <v>1720</v>
      </c>
      <c r="DC573" s="294">
        <v>2020</v>
      </c>
      <c r="DD573" s="294">
        <v>2540</v>
      </c>
      <c r="DE573" s="294">
        <v>3270</v>
      </c>
      <c r="DF573" s="294">
        <v>3760</v>
      </c>
      <c r="DG573" s="187">
        <v>4251</v>
      </c>
      <c r="DH573" s="294">
        <v>2132</v>
      </c>
      <c r="DI573" s="294">
        <v>2236</v>
      </c>
      <c r="DJ573" s="294">
        <v>2626</v>
      </c>
      <c r="DK573" s="294">
        <v>3302</v>
      </c>
      <c r="DL573" s="294">
        <v>4251</v>
      </c>
      <c r="DM573" s="294">
        <v>4888</v>
      </c>
      <c r="DN573" s="187">
        <v>5526</v>
      </c>
    </row>
    <row r="574" spans="103:118" x14ac:dyDescent="0.2">
      <c r="CY574" s="187" t="s">
        <v>469</v>
      </c>
      <c r="CZ574" s="295">
        <v>75057</v>
      </c>
      <c r="DA574" s="294">
        <v>1500</v>
      </c>
      <c r="DB574" s="294">
        <v>1580</v>
      </c>
      <c r="DC574" s="294">
        <v>1850</v>
      </c>
      <c r="DD574" s="294">
        <v>2330</v>
      </c>
      <c r="DE574" s="294">
        <v>3000</v>
      </c>
      <c r="DF574" s="294">
        <v>3450</v>
      </c>
      <c r="DG574" s="187">
        <v>3900</v>
      </c>
      <c r="DH574" s="294">
        <v>1950</v>
      </c>
      <c r="DI574" s="294">
        <v>2054</v>
      </c>
      <c r="DJ574" s="294">
        <v>2405</v>
      </c>
      <c r="DK574" s="294">
        <v>3029</v>
      </c>
      <c r="DL574" s="294">
        <v>3900</v>
      </c>
      <c r="DM574" s="294">
        <v>4485</v>
      </c>
      <c r="DN574" s="187">
        <v>5070</v>
      </c>
    </row>
    <row r="575" spans="103:118" x14ac:dyDescent="0.2">
      <c r="CY575" s="187" t="s">
        <v>469</v>
      </c>
      <c r="CZ575" s="295">
        <v>75058</v>
      </c>
      <c r="DA575" s="294">
        <v>1220</v>
      </c>
      <c r="DB575" s="294">
        <v>1420</v>
      </c>
      <c r="DC575" s="294">
        <v>1670</v>
      </c>
      <c r="DD575" s="294">
        <v>2280</v>
      </c>
      <c r="DE575" s="294">
        <v>2830</v>
      </c>
      <c r="DF575" s="294">
        <v>3254</v>
      </c>
      <c r="DG575" s="187">
        <v>3679</v>
      </c>
      <c r="DH575" s="294">
        <v>1586</v>
      </c>
      <c r="DI575" s="294">
        <v>1846</v>
      </c>
      <c r="DJ575" s="294">
        <v>2171</v>
      </c>
      <c r="DK575" s="294">
        <v>2964</v>
      </c>
      <c r="DL575" s="294">
        <v>3679</v>
      </c>
      <c r="DM575" s="294">
        <v>4230</v>
      </c>
      <c r="DN575" s="187">
        <v>4782</v>
      </c>
    </row>
    <row r="576" spans="103:118" x14ac:dyDescent="0.2">
      <c r="CY576" s="187" t="s">
        <v>469</v>
      </c>
      <c r="CZ576" s="295">
        <v>75060</v>
      </c>
      <c r="DA576" s="294">
        <v>1170</v>
      </c>
      <c r="DB576" s="294">
        <v>1230</v>
      </c>
      <c r="DC576" s="294">
        <v>1440</v>
      </c>
      <c r="DD576" s="294">
        <v>1810</v>
      </c>
      <c r="DE576" s="294">
        <v>2330</v>
      </c>
      <c r="DF576" s="294">
        <v>2679</v>
      </c>
      <c r="DG576" s="187">
        <v>3029</v>
      </c>
      <c r="DH576" s="294">
        <v>1521</v>
      </c>
      <c r="DI576" s="294">
        <v>1599</v>
      </c>
      <c r="DJ576" s="294">
        <v>1872</v>
      </c>
      <c r="DK576" s="294">
        <v>2353</v>
      </c>
      <c r="DL576" s="294">
        <v>3029</v>
      </c>
      <c r="DM576" s="294">
        <v>3482</v>
      </c>
      <c r="DN576" s="187">
        <v>3937</v>
      </c>
    </row>
    <row r="577" spans="103:118" x14ac:dyDescent="0.2">
      <c r="CY577" s="187" t="s">
        <v>469</v>
      </c>
      <c r="CZ577" s="295">
        <v>75061</v>
      </c>
      <c r="DA577" s="294">
        <v>1280</v>
      </c>
      <c r="DB577" s="294">
        <v>1350</v>
      </c>
      <c r="DC577" s="294">
        <v>1580</v>
      </c>
      <c r="DD577" s="294">
        <v>1990</v>
      </c>
      <c r="DE577" s="294">
        <v>2560</v>
      </c>
      <c r="DF577" s="294">
        <v>2944</v>
      </c>
      <c r="DG577" s="187">
        <v>3328</v>
      </c>
      <c r="DH577" s="294">
        <v>1664</v>
      </c>
      <c r="DI577" s="294">
        <v>1755</v>
      </c>
      <c r="DJ577" s="294">
        <v>2054</v>
      </c>
      <c r="DK577" s="294">
        <v>2587</v>
      </c>
      <c r="DL577" s="294">
        <v>3328</v>
      </c>
      <c r="DM577" s="294">
        <v>3827</v>
      </c>
      <c r="DN577" s="187">
        <v>4326</v>
      </c>
    </row>
    <row r="578" spans="103:118" x14ac:dyDescent="0.2">
      <c r="CY578" s="187" t="s">
        <v>469</v>
      </c>
      <c r="CZ578" s="295">
        <v>75062</v>
      </c>
      <c r="DA578" s="294">
        <v>1320</v>
      </c>
      <c r="DB578" s="294">
        <v>1390</v>
      </c>
      <c r="DC578" s="294">
        <v>1630</v>
      </c>
      <c r="DD578" s="294">
        <v>2050</v>
      </c>
      <c r="DE578" s="294">
        <v>2640</v>
      </c>
      <c r="DF578" s="294">
        <v>3036</v>
      </c>
      <c r="DG578" s="187">
        <v>3432</v>
      </c>
      <c r="DH578" s="294">
        <v>1716</v>
      </c>
      <c r="DI578" s="294">
        <v>1807</v>
      </c>
      <c r="DJ578" s="294">
        <v>2119</v>
      </c>
      <c r="DK578" s="294">
        <v>2665</v>
      </c>
      <c r="DL578" s="294">
        <v>3432</v>
      </c>
      <c r="DM578" s="294">
        <v>3946</v>
      </c>
      <c r="DN578" s="187">
        <v>4461</v>
      </c>
    </row>
    <row r="579" spans="103:118" x14ac:dyDescent="0.2">
      <c r="CY579" s="187" t="s">
        <v>469</v>
      </c>
      <c r="CZ579" s="295">
        <v>75063</v>
      </c>
      <c r="DA579" s="294">
        <v>1770</v>
      </c>
      <c r="DB579" s="294">
        <v>1860</v>
      </c>
      <c r="DC579" s="294">
        <v>2180</v>
      </c>
      <c r="DD579" s="294">
        <v>2740</v>
      </c>
      <c r="DE579" s="294">
        <v>3530</v>
      </c>
      <c r="DF579" s="294">
        <v>4059</v>
      </c>
      <c r="DG579" s="187">
        <v>4589</v>
      </c>
      <c r="DH579" s="294">
        <v>2301</v>
      </c>
      <c r="DI579" s="294">
        <v>2418</v>
      </c>
      <c r="DJ579" s="294">
        <v>2834</v>
      </c>
      <c r="DK579" s="294">
        <v>3562</v>
      </c>
      <c r="DL579" s="294">
        <v>4589</v>
      </c>
      <c r="DM579" s="294">
        <v>5276</v>
      </c>
      <c r="DN579" s="187">
        <v>5965</v>
      </c>
    </row>
    <row r="580" spans="103:118" x14ac:dyDescent="0.2">
      <c r="CY580" s="187" t="s">
        <v>469</v>
      </c>
      <c r="CZ580" s="295">
        <v>75065</v>
      </c>
      <c r="DA580" s="294">
        <v>1480</v>
      </c>
      <c r="DB580" s="294">
        <v>1550</v>
      </c>
      <c r="DC580" s="294">
        <v>1820</v>
      </c>
      <c r="DD580" s="294">
        <v>2290</v>
      </c>
      <c r="DE580" s="294">
        <v>2950</v>
      </c>
      <c r="DF580" s="294">
        <v>3392</v>
      </c>
      <c r="DG580" s="187">
        <v>3835</v>
      </c>
      <c r="DH580" s="294">
        <v>1924</v>
      </c>
      <c r="DI580" s="294">
        <v>2015</v>
      </c>
      <c r="DJ580" s="294">
        <v>2366</v>
      </c>
      <c r="DK580" s="294">
        <v>2977</v>
      </c>
      <c r="DL580" s="294">
        <v>3835</v>
      </c>
      <c r="DM580" s="294">
        <v>4409</v>
      </c>
      <c r="DN580" s="187">
        <v>4985</v>
      </c>
    </row>
    <row r="581" spans="103:118" x14ac:dyDescent="0.2">
      <c r="CY581" s="187" t="s">
        <v>469</v>
      </c>
      <c r="CZ581" s="295">
        <v>75067</v>
      </c>
      <c r="DA581" s="294">
        <v>1540</v>
      </c>
      <c r="DB581" s="294">
        <v>1620</v>
      </c>
      <c r="DC581" s="294">
        <v>1900</v>
      </c>
      <c r="DD581" s="294">
        <v>2390</v>
      </c>
      <c r="DE581" s="294">
        <v>3080</v>
      </c>
      <c r="DF581" s="294">
        <v>3542</v>
      </c>
      <c r="DG581" s="187">
        <v>4004</v>
      </c>
      <c r="DH581" s="294">
        <v>2002</v>
      </c>
      <c r="DI581" s="294">
        <v>2106</v>
      </c>
      <c r="DJ581" s="294">
        <v>2470</v>
      </c>
      <c r="DK581" s="294">
        <v>3107</v>
      </c>
      <c r="DL581" s="294">
        <v>4004</v>
      </c>
      <c r="DM581" s="294">
        <v>4604</v>
      </c>
      <c r="DN581" s="187">
        <v>5205</v>
      </c>
    </row>
    <row r="582" spans="103:118" x14ac:dyDescent="0.2">
      <c r="CY582" s="187" t="s">
        <v>469</v>
      </c>
      <c r="CZ582" s="295">
        <v>75068</v>
      </c>
      <c r="DA582" s="294">
        <v>2000</v>
      </c>
      <c r="DB582" s="294">
        <v>2110</v>
      </c>
      <c r="DC582" s="294">
        <v>2470</v>
      </c>
      <c r="DD582" s="294">
        <v>3110</v>
      </c>
      <c r="DE582" s="294">
        <v>4000</v>
      </c>
      <c r="DF582" s="294">
        <v>4600</v>
      </c>
      <c r="DG582" s="187">
        <v>5200</v>
      </c>
      <c r="DH582" s="294">
        <v>2600</v>
      </c>
      <c r="DI582" s="294">
        <v>2743</v>
      </c>
      <c r="DJ582" s="294">
        <v>3211</v>
      </c>
      <c r="DK582" s="294">
        <v>4043</v>
      </c>
      <c r="DL582" s="294">
        <v>5200</v>
      </c>
      <c r="DM582" s="294">
        <v>5980</v>
      </c>
      <c r="DN582" s="187">
        <v>6760</v>
      </c>
    </row>
    <row r="583" spans="103:118" x14ac:dyDescent="0.2">
      <c r="CY583" s="187" t="s">
        <v>469</v>
      </c>
      <c r="CZ583" s="295">
        <v>75069</v>
      </c>
      <c r="DA583" s="294">
        <v>1400</v>
      </c>
      <c r="DB583" s="294">
        <v>1480</v>
      </c>
      <c r="DC583" s="294">
        <v>1730</v>
      </c>
      <c r="DD583" s="294">
        <v>2180</v>
      </c>
      <c r="DE583" s="294">
        <v>2800</v>
      </c>
      <c r="DF583" s="294">
        <v>3220</v>
      </c>
      <c r="DG583" s="187">
        <v>3640</v>
      </c>
      <c r="DH583" s="294">
        <v>1820</v>
      </c>
      <c r="DI583" s="294">
        <v>1924</v>
      </c>
      <c r="DJ583" s="294">
        <v>2249</v>
      </c>
      <c r="DK583" s="294">
        <v>2834</v>
      </c>
      <c r="DL583" s="294">
        <v>3640</v>
      </c>
      <c r="DM583" s="294">
        <v>4186</v>
      </c>
      <c r="DN583" s="187">
        <v>4732</v>
      </c>
    </row>
    <row r="584" spans="103:118" x14ac:dyDescent="0.2">
      <c r="CY584" s="187" t="s">
        <v>469</v>
      </c>
      <c r="CZ584" s="295">
        <v>75070</v>
      </c>
      <c r="DA584" s="294">
        <v>1680</v>
      </c>
      <c r="DB584" s="294">
        <v>1770</v>
      </c>
      <c r="DC584" s="294">
        <v>2070</v>
      </c>
      <c r="DD584" s="294">
        <v>2600</v>
      </c>
      <c r="DE584" s="294">
        <v>3350</v>
      </c>
      <c r="DF584" s="294">
        <v>3852</v>
      </c>
      <c r="DG584" s="187">
        <v>4355</v>
      </c>
      <c r="DH584" s="294">
        <v>2184</v>
      </c>
      <c r="DI584" s="294">
        <v>2301</v>
      </c>
      <c r="DJ584" s="294">
        <v>2691</v>
      </c>
      <c r="DK584" s="294">
        <v>3380</v>
      </c>
      <c r="DL584" s="294">
        <v>4355</v>
      </c>
      <c r="DM584" s="294">
        <v>5007</v>
      </c>
      <c r="DN584" s="187">
        <v>5661</v>
      </c>
    </row>
    <row r="585" spans="103:118" x14ac:dyDescent="0.2">
      <c r="CY585" s="187" t="s">
        <v>469</v>
      </c>
      <c r="CZ585" s="295">
        <v>75071</v>
      </c>
      <c r="DA585" s="294">
        <v>1960</v>
      </c>
      <c r="DB585" s="294">
        <v>2060</v>
      </c>
      <c r="DC585" s="294">
        <v>2410</v>
      </c>
      <c r="DD585" s="294">
        <v>3030</v>
      </c>
      <c r="DE585" s="294">
        <v>3900</v>
      </c>
      <c r="DF585" s="294">
        <v>4485</v>
      </c>
      <c r="DG585" s="187">
        <v>5070</v>
      </c>
      <c r="DH585" s="294">
        <v>2548</v>
      </c>
      <c r="DI585" s="294">
        <v>2678</v>
      </c>
      <c r="DJ585" s="294">
        <v>3133</v>
      </c>
      <c r="DK585" s="294">
        <v>3939</v>
      </c>
      <c r="DL585" s="294">
        <v>5070</v>
      </c>
      <c r="DM585" s="294">
        <v>5830</v>
      </c>
      <c r="DN585" s="187">
        <v>6591</v>
      </c>
    </row>
    <row r="586" spans="103:118" x14ac:dyDescent="0.2">
      <c r="CY586" s="187" t="s">
        <v>469</v>
      </c>
      <c r="CZ586" s="295">
        <v>75072</v>
      </c>
      <c r="DA586" s="294">
        <v>1680</v>
      </c>
      <c r="DB586" s="294">
        <v>1770</v>
      </c>
      <c r="DC586" s="294">
        <v>2070</v>
      </c>
      <c r="DD586" s="294">
        <v>2600</v>
      </c>
      <c r="DE586" s="294">
        <v>3350</v>
      </c>
      <c r="DF586" s="294">
        <v>3852</v>
      </c>
      <c r="DG586" s="187">
        <v>4355</v>
      </c>
      <c r="DH586" s="294">
        <v>2184</v>
      </c>
      <c r="DI586" s="294">
        <v>2301</v>
      </c>
      <c r="DJ586" s="294">
        <v>2691</v>
      </c>
      <c r="DK586" s="294">
        <v>3380</v>
      </c>
      <c r="DL586" s="294">
        <v>4355</v>
      </c>
      <c r="DM586" s="294">
        <v>5007</v>
      </c>
      <c r="DN586" s="187">
        <v>5661</v>
      </c>
    </row>
    <row r="587" spans="103:118" x14ac:dyDescent="0.2">
      <c r="CY587" s="187" t="s">
        <v>469</v>
      </c>
      <c r="CZ587" s="295">
        <v>75074</v>
      </c>
      <c r="DA587" s="294">
        <v>1620</v>
      </c>
      <c r="DB587" s="294">
        <v>1710</v>
      </c>
      <c r="DC587" s="294">
        <v>2000</v>
      </c>
      <c r="DD587" s="294">
        <v>2520</v>
      </c>
      <c r="DE587" s="294">
        <v>3240</v>
      </c>
      <c r="DF587" s="294">
        <v>3726</v>
      </c>
      <c r="DG587" s="187">
        <v>4212</v>
      </c>
      <c r="DH587" s="294">
        <v>2106</v>
      </c>
      <c r="DI587" s="294">
        <v>2223</v>
      </c>
      <c r="DJ587" s="294">
        <v>2600</v>
      </c>
      <c r="DK587" s="294">
        <v>3276</v>
      </c>
      <c r="DL587" s="294">
        <v>4212</v>
      </c>
      <c r="DM587" s="294">
        <v>4843</v>
      </c>
      <c r="DN587" s="187">
        <v>5475</v>
      </c>
    </row>
    <row r="588" spans="103:118" x14ac:dyDescent="0.2">
      <c r="CY588" s="187" t="s">
        <v>469</v>
      </c>
      <c r="CZ588" s="295">
        <v>75075</v>
      </c>
      <c r="DA588" s="294">
        <v>1570</v>
      </c>
      <c r="DB588" s="294">
        <v>1650</v>
      </c>
      <c r="DC588" s="294">
        <v>1930</v>
      </c>
      <c r="DD588" s="294">
        <v>2430</v>
      </c>
      <c r="DE588" s="294">
        <v>3130</v>
      </c>
      <c r="DF588" s="294">
        <v>3599</v>
      </c>
      <c r="DG588" s="187">
        <v>4069</v>
      </c>
      <c r="DH588" s="294">
        <v>2041</v>
      </c>
      <c r="DI588" s="294">
        <v>2145</v>
      </c>
      <c r="DJ588" s="294">
        <v>2509</v>
      </c>
      <c r="DK588" s="294">
        <v>3159</v>
      </c>
      <c r="DL588" s="294">
        <v>4069</v>
      </c>
      <c r="DM588" s="294">
        <v>4678</v>
      </c>
      <c r="DN588" s="187">
        <v>5289</v>
      </c>
    </row>
    <row r="589" spans="103:118" x14ac:dyDescent="0.2">
      <c r="CY589" s="187" t="s">
        <v>469</v>
      </c>
      <c r="CZ589" s="295">
        <v>75077</v>
      </c>
      <c r="DA589" s="294">
        <v>1730</v>
      </c>
      <c r="DB589" s="294">
        <v>1820</v>
      </c>
      <c r="DC589" s="294">
        <v>2130</v>
      </c>
      <c r="DD589" s="294">
        <v>2680</v>
      </c>
      <c r="DE589" s="294">
        <v>3450</v>
      </c>
      <c r="DF589" s="294">
        <v>3967</v>
      </c>
      <c r="DG589" s="187">
        <v>4485</v>
      </c>
      <c r="DH589" s="294">
        <v>2249</v>
      </c>
      <c r="DI589" s="294">
        <v>2366</v>
      </c>
      <c r="DJ589" s="294">
        <v>2769</v>
      </c>
      <c r="DK589" s="294">
        <v>3484</v>
      </c>
      <c r="DL589" s="294">
        <v>4485</v>
      </c>
      <c r="DM589" s="294">
        <v>5157</v>
      </c>
      <c r="DN589" s="187">
        <v>5830</v>
      </c>
    </row>
    <row r="590" spans="103:118" x14ac:dyDescent="0.2">
      <c r="CY590" s="187" t="s">
        <v>469</v>
      </c>
      <c r="CZ590" s="295">
        <v>75078</v>
      </c>
      <c r="DA590" s="294">
        <v>1950</v>
      </c>
      <c r="DB590" s="294">
        <v>2050</v>
      </c>
      <c r="DC590" s="294">
        <v>2400</v>
      </c>
      <c r="DD590" s="294">
        <v>3020</v>
      </c>
      <c r="DE590" s="294">
        <v>3890</v>
      </c>
      <c r="DF590" s="294">
        <v>4473</v>
      </c>
      <c r="DG590" s="187">
        <v>5057</v>
      </c>
      <c r="DH590" s="294">
        <v>2535</v>
      </c>
      <c r="DI590" s="294">
        <v>2665</v>
      </c>
      <c r="DJ590" s="294">
        <v>3120</v>
      </c>
      <c r="DK590" s="294">
        <v>3926</v>
      </c>
      <c r="DL590" s="294">
        <v>5057</v>
      </c>
      <c r="DM590" s="294">
        <v>5814</v>
      </c>
      <c r="DN590" s="187">
        <v>6574</v>
      </c>
    </row>
    <row r="591" spans="103:118" x14ac:dyDescent="0.2">
      <c r="CY591" s="187" t="s">
        <v>469</v>
      </c>
      <c r="CZ591" s="295">
        <v>75080</v>
      </c>
      <c r="DA591" s="294">
        <v>1470</v>
      </c>
      <c r="DB591" s="294">
        <v>1540</v>
      </c>
      <c r="DC591" s="294">
        <v>1810</v>
      </c>
      <c r="DD591" s="294">
        <v>2280</v>
      </c>
      <c r="DE591" s="294">
        <v>2930</v>
      </c>
      <c r="DF591" s="294">
        <v>3369</v>
      </c>
      <c r="DG591" s="187">
        <v>3809</v>
      </c>
      <c r="DH591" s="294">
        <v>1911</v>
      </c>
      <c r="DI591" s="294">
        <v>2002</v>
      </c>
      <c r="DJ591" s="294">
        <v>2353</v>
      </c>
      <c r="DK591" s="294">
        <v>2964</v>
      </c>
      <c r="DL591" s="294">
        <v>3809</v>
      </c>
      <c r="DM591" s="294">
        <v>4379</v>
      </c>
      <c r="DN591" s="187">
        <v>4951</v>
      </c>
    </row>
    <row r="592" spans="103:118" x14ac:dyDescent="0.2">
      <c r="CY592" s="187" t="s">
        <v>469</v>
      </c>
      <c r="CZ592" s="295">
        <v>75081</v>
      </c>
      <c r="DA592" s="294">
        <v>1610</v>
      </c>
      <c r="DB592" s="294">
        <v>1690</v>
      </c>
      <c r="DC592" s="294">
        <v>1980</v>
      </c>
      <c r="DD592" s="294">
        <v>2490</v>
      </c>
      <c r="DE592" s="294">
        <v>3210</v>
      </c>
      <c r="DF592" s="294">
        <v>3691</v>
      </c>
      <c r="DG592" s="187">
        <v>4173</v>
      </c>
      <c r="DH592" s="294">
        <v>2093</v>
      </c>
      <c r="DI592" s="294">
        <v>2197</v>
      </c>
      <c r="DJ592" s="294">
        <v>2574</v>
      </c>
      <c r="DK592" s="294">
        <v>3237</v>
      </c>
      <c r="DL592" s="294">
        <v>4173</v>
      </c>
      <c r="DM592" s="294">
        <v>4798</v>
      </c>
      <c r="DN592" s="187">
        <v>5424</v>
      </c>
    </row>
    <row r="593" spans="103:118" x14ac:dyDescent="0.2">
      <c r="CY593" s="187" t="s">
        <v>469</v>
      </c>
      <c r="CZ593" s="295">
        <v>75082</v>
      </c>
      <c r="DA593" s="294">
        <v>1950</v>
      </c>
      <c r="DB593" s="294">
        <v>2050</v>
      </c>
      <c r="DC593" s="294">
        <v>2400</v>
      </c>
      <c r="DD593" s="294">
        <v>3020</v>
      </c>
      <c r="DE593" s="294">
        <v>3890</v>
      </c>
      <c r="DF593" s="294">
        <v>4473</v>
      </c>
      <c r="DG593" s="187">
        <v>5057</v>
      </c>
      <c r="DH593" s="294">
        <v>2535</v>
      </c>
      <c r="DI593" s="294">
        <v>2665</v>
      </c>
      <c r="DJ593" s="294">
        <v>3120</v>
      </c>
      <c r="DK593" s="294">
        <v>3926</v>
      </c>
      <c r="DL593" s="294">
        <v>5057</v>
      </c>
      <c r="DM593" s="294">
        <v>5814</v>
      </c>
      <c r="DN593" s="187">
        <v>6574</v>
      </c>
    </row>
    <row r="594" spans="103:118" x14ac:dyDescent="0.2">
      <c r="CY594" s="187" t="s">
        <v>469</v>
      </c>
      <c r="CZ594" s="295">
        <v>75083</v>
      </c>
      <c r="DA594" s="294">
        <v>1360</v>
      </c>
      <c r="DB594" s="294">
        <v>1430</v>
      </c>
      <c r="DC594" s="294">
        <v>1680</v>
      </c>
      <c r="DD594" s="294">
        <v>2110</v>
      </c>
      <c r="DE594" s="294">
        <v>2720</v>
      </c>
      <c r="DF594" s="294">
        <v>3128</v>
      </c>
      <c r="DG594" s="187">
        <v>3536</v>
      </c>
      <c r="DH594" s="294">
        <v>1768</v>
      </c>
      <c r="DI594" s="294">
        <v>1859</v>
      </c>
      <c r="DJ594" s="294">
        <v>2184</v>
      </c>
      <c r="DK594" s="294">
        <v>2743</v>
      </c>
      <c r="DL594" s="294">
        <v>3536</v>
      </c>
      <c r="DM594" s="294">
        <v>4066</v>
      </c>
      <c r="DN594" s="187">
        <v>4596</v>
      </c>
    </row>
    <row r="595" spans="103:118" x14ac:dyDescent="0.2">
      <c r="CY595" s="187" t="s">
        <v>469</v>
      </c>
      <c r="CZ595" s="295">
        <v>75085</v>
      </c>
      <c r="DA595" s="294">
        <v>1360</v>
      </c>
      <c r="DB595" s="294">
        <v>1430</v>
      </c>
      <c r="DC595" s="294">
        <v>1680</v>
      </c>
      <c r="DD595" s="294">
        <v>2110</v>
      </c>
      <c r="DE595" s="294">
        <v>2720</v>
      </c>
      <c r="DF595" s="294">
        <v>3128</v>
      </c>
      <c r="DG595" s="187">
        <v>3536</v>
      </c>
      <c r="DH595" s="294">
        <v>1768</v>
      </c>
      <c r="DI595" s="294">
        <v>1859</v>
      </c>
      <c r="DJ595" s="294">
        <v>2184</v>
      </c>
      <c r="DK595" s="294">
        <v>2743</v>
      </c>
      <c r="DL595" s="294">
        <v>3536</v>
      </c>
      <c r="DM595" s="294">
        <v>4066</v>
      </c>
      <c r="DN595" s="187">
        <v>4596</v>
      </c>
    </row>
    <row r="596" spans="103:118" x14ac:dyDescent="0.2">
      <c r="CY596" s="187" t="s">
        <v>469</v>
      </c>
      <c r="CZ596" s="295">
        <v>75086</v>
      </c>
      <c r="DA596" s="294">
        <v>1680</v>
      </c>
      <c r="DB596" s="294">
        <v>1770</v>
      </c>
      <c r="DC596" s="294">
        <v>2070</v>
      </c>
      <c r="DD596" s="294">
        <v>2600</v>
      </c>
      <c r="DE596" s="294">
        <v>3350</v>
      </c>
      <c r="DF596" s="294">
        <v>3852</v>
      </c>
      <c r="DG596" s="187">
        <v>4355</v>
      </c>
      <c r="DH596" s="294">
        <v>2184</v>
      </c>
      <c r="DI596" s="294">
        <v>2301</v>
      </c>
      <c r="DJ596" s="294">
        <v>2691</v>
      </c>
      <c r="DK596" s="294">
        <v>3380</v>
      </c>
      <c r="DL596" s="294">
        <v>4355</v>
      </c>
      <c r="DM596" s="294">
        <v>5007</v>
      </c>
      <c r="DN596" s="187">
        <v>5661</v>
      </c>
    </row>
    <row r="597" spans="103:118" x14ac:dyDescent="0.2">
      <c r="CY597" s="187" t="s">
        <v>469</v>
      </c>
      <c r="CZ597" s="295">
        <v>75087</v>
      </c>
      <c r="DA597" s="294">
        <v>1580</v>
      </c>
      <c r="DB597" s="294">
        <v>1660</v>
      </c>
      <c r="DC597" s="294">
        <v>1950</v>
      </c>
      <c r="DD597" s="294">
        <v>2450</v>
      </c>
      <c r="DE597" s="294">
        <v>3160</v>
      </c>
      <c r="DF597" s="294">
        <v>3634</v>
      </c>
      <c r="DG597" s="187">
        <v>4108</v>
      </c>
      <c r="DH597" s="294">
        <v>2054</v>
      </c>
      <c r="DI597" s="294">
        <v>2158</v>
      </c>
      <c r="DJ597" s="294">
        <v>2535</v>
      </c>
      <c r="DK597" s="294">
        <v>3185</v>
      </c>
      <c r="DL597" s="294">
        <v>4108</v>
      </c>
      <c r="DM597" s="294">
        <v>4724</v>
      </c>
      <c r="DN597" s="187">
        <v>5340</v>
      </c>
    </row>
    <row r="598" spans="103:118" x14ac:dyDescent="0.2">
      <c r="CY598" s="187" t="s">
        <v>469</v>
      </c>
      <c r="CZ598" s="295">
        <v>75088</v>
      </c>
      <c r="DA598" s="294">
        <v>1910</v>
      </c>
      <c r="DB598" s="294">
        <v>2010</v>
      </c>
      <c r="DC598" s="294">
        <v>2360</v>
      </c>
      <c r="DD598" s="294">
        <v>2970</v>
      </c>
      <c r="DE598" s="294">
        <v>3820</v>
      </c>
      <c r="DF598" s="294">
        <v>4393</v>
      </c>
      <c r="DG598" s="187">
        <v>4966</v>
      </c>
      <c r="DH598" s="294">
        <v>2483</v>
      </c>
      <c r="DI598" s="294">
        <v>2613</v>
      </c>
      <c r="DJ598" s="294">
        <v>3068</v>
      </c>
      <c r="DK598" s="294">
        <v>3861</v>
      </c>
      <c r="DL598" s="294">
        <v>4966</v>
      </c>
      <c r="DM598" s="294">
        <v>5710</v>
      </c>
      <c r="DN598" s="187">
        <v>6455</v>
      </c>
    </row>
    <row r="599" spans="103:118" x14ac:dyDescent="0.2">
      <c r="CY599" s="187" t="s">
        <v>469</v>
      </c>
      <c r="CZ599" s="295">
        <v>75089</v>
      </c>
      <c r="DA599" s="294">
        <v>1880</v>
      </c>
      <c r="DB599" s="294">
        <v>1980</v>
      </c>
      <c r="DC599" s="294">
        <v>2320</v>
      </c>
      <c r="DD599" s="294">
        <v>2920</v>
      </c>
      <c r="DE599" s="294">
        <v>3760</v>
      </c>
      <c r="DF599" s="294">
        <v>4324</v>
      </c>
      <c r="DG599" s="187">
        <v>4888</v>
      </c>
      <c r="DH599" s="294">
        <v>2444</v>
      </c>
      <c r="DI599" s="294">
        <v>2574</v>
      </c>
      <c r="DJ599" s="294">
        <v>3016</v>
      </c>
      <c r="DK599" s="294">
        <v>3796</v>
      </c>
      <c r="DL599" s="294">
        <v>4888</v>
      </c>
      <c r="DM599" s="294">
        <v>5621</v>
      </c>
      <c r="DN599" s="187">
        <v>6354</v>
      </c>
    </row>
    <row r="600" spans="103:118" x14ac:dyDescent="0.2">
      <c r="CY600" s="187" t="s">
        <v>469</v>
      </c>
      <c r="CZ600" s="295">
        <v>75093</v>
      </c>
      <c r="DA600" s="294">
        <v>1900</v>
      </c>
      <c r="DB600" s="294">
        <v>2000</v>
      </c>
      <c r="DC600" s="294">
        <v>2340</v>
      </c>
      <c r="DD600" s="294">
        <v>2940</v>
      </c>
      <c r="DE600" s="294">
        <v>3790</v>
      </c>
      <c r="DF600" s="294">
        <v>4358</v>
      </c>
      <c r="DG600" s="187">
        <v>4927</v>
      </c>
      <c r="DH600" s="294">
        <v>2470</v>
      </c>
      <c r="DI600" s="294">
        <v>2600</v>
      </c>
      <c r="DJ600" s="294">
        <v>3042</v>
      </c>
      <c r="DK600" s="294">
        <v>3822</v>
      </c>
      <c r="DL600" s="294">
        <v>4927</v>
      </c>
      <c r="DM600" s="294">
        <v>5665</v>
      </c>
      <c r="DN600" s="187">
        <v>6405</v>
      </c>
    </row>
    <row r="601" spans="103:118" x14ac:dyDescent="0.2">
      <c r="CY601" s="187" t="s">
        <v>469</v>
      </c>
      <c r="CZ601" s="295">
        <v>75094</v>
      </c>
      <c r="DA601" s="294">
        <v>2140</v>
      </c>
      <c r="DB601" s="294">
        <v>2250</v>
      </c>
      <c r="DC601" s="294">
        <v>2640</v>
      </c>
      <c r="DD601" s="294">
        <v>3320</v>
      </c>
      <c r="DE601" s="294">
        <v>4280</v>
      </c>
      <c r="DF601" s="294">
        <v>4922</v>
      </c>
      <c r="DG601" s="187">
        <v>5564</v>
      </c>
      <c r="DH601" s="294">
        <v>2782</v>
      </c>
      <c r="DI601" s="294">
        <v>2925</v>
      </c>
      <c r="DJ601" s="294">
        <v>3432</v>
      </c>
      <c r="DK601" s="294">
        <v>4316</v>
      </c>
      <c r="DL601" s="294">
        <v>5564</v>
      </c>
      <c r="DM601" s="294">
        <v>6398</v>
      </c>
      <c r="DN601" s="187">
        <v>7233</v>
      </c>
    </row>
    <row r="602" spans="103:118" x14ac:dyDescent="0.2">
      <c r="CY602" s="187" t="s">
        <v>469</v>
      </c>
      <c r="CZ602" s="295">
        <v>75097</v>
      </c>
      <c r="DA602" s="294">
        <v>1680</v>
      </c>
      <c r="DB602" s="294">
        <v>1770</v>
      </c>
      <c r="DC602" s="294">
        <v>2070</v>
      </c>
      <c r="DD602" s="294">
        <v>2600</v>
      </c>
      <c r="DE602" s="294">
        <v>3350</v>
      </c>
      <c r="DF602" s="294">
        <v>3852</v>
      </c>
      <c r="DG602" s="187">
        <v>4355</v>
      </c>
      <c r="DH602" s="294">
        <v>2184</v>
      </c>
      <c r="DI602" s="294">
        <v>2301</v>
      </c>
      <c r="DJ602" s="294">
        <v>2691</v>
      </c>
      <c r="DK602" s="294">
        <v>3380</v>
      </c>
      <c r="DL602" s="294">
        <v>4355</v>
      </c>
      <c r="DM602" s="294">
        <v>5007</v>
      </c>
      <c r="DN602" s="187">
        <v>5661</v>
      </c>
    </row>
    <row r="603" spans="103:118" x14ac:dyDescent="0.2">
      <c r="CY603" s="187" t="s">
        <v>469</v>
      </c>
      <c r="CZ603" s="295">
        <v>75098</v>
      </c>
      <c r="DA603" s="294">
        <v>1870</v>
      </c>
      <c r="DB603" s="294">
        <v>1960</v>
      </c>
      <c r="DC603" s="294">
        <v>2300</v>
      </c>
      <c r="DD603" s="294">
        <v>2890</v>
      </c>
      <c r="DE603" s="294">
        <v>3720</v>
      </c>
      <c r="DF603" s="294">
        <v>4278</v>
      </c>
      <c r="DG603" s="187">
        <v>4836</v>
      </c>
      <c r="DH603" s="294">
        <v>2431</v>
      </c>
      <c r="DI603" s="294">
        <v>2548</v>
      </c>
      <c r="DJ603" s="294">
        <v>2990</v>
      </c>
      <c r="DK603" s="294">
        <v>3757</v>
      </c>
      <c r="DL603" s="294">
        <v>4836</v>
      </c>
      <c r="DM603" s="294">
        <v>5561</v>
      </c>
      <c r="DN603" s="187">
        <v>6286</v>
      </c>
    </row>
    <row r="604" spans="103:118" x14ac:dyDescent="0.2">
      <c r="CY604" s="187" t="s">
        <v>469</v>
      </c>
      <c r="CZ604" s="295">
        <v>75101</v>
      </c>
      <c r="DA604" s="294">
        <v>1120</v>
      </c>
      <c r="DB604" s="294">
        <v>1180</v>
      </c>
      <c r="DC604" s="294">
        <v>1380</v>
      </c>
      <c r="DD604" s="294">
        <v>1740</v>
      </c>
      <c r="DE604" s="294">
        <v>2230</v>
      </c>
      <c r="DF604" s="294">
        <v>2564</v>
      </c>
      <c r="DG604" s="187">
        <v>2899</v>
      </c>
      <c r="DH604" s="294">
        <v>1456</v>
      </c>
      <c r="DI604" s="294">
        <v>1534</v>
      </c>
      <c r="DJ604" s="294">
        <v>1794</v>
      </c>
      <c r="DK604" s="294">
        <v>2262</v>
      </c>
      <c r="DL604" s="294">
        <v>2899</v>
      </c>
      <c r="DM604" s="294">
        <v>3333</v>
      </c>
      <c r="DN604" s="187">
        <v>3768</v>
      </c>
    </row>
    <row r="605" spans="103:118" x14ac:dyDescent="0.2">
      <c r="CY605" s="187" t="s">
        <v>469</v>
      </c>
      <c r="CZ605" s="295">
        <v>75104</v>
      </c>
      <c r="DA605" s="294">
        <v>1740</v>
      </c>
      <c r="DB605" s="294">
        <v>1830</v>
      </c>
      <c r="DC605" s="294">
        <v>2140</v>
      </c>
      <c r="DD605" s="294">
        <v>2690</v>
      </c>
      <c r="DE605" s="294">
        <v>3470</v>
      </c>
      <c r="DF605" s="294">
        <v>3990</v>
      </c>
      <c r="DG605" s="187">
        <v>4511</v>
      </c>
      <c r="DH605" s="294">
        <v>2262</v>
      </c>
      <c r="DI605" s="294">
        <v>2379</v>
      </c>
      <c r="DJ605" s="294">
        <v>2782</v>
      </c>
      <c r="DK605" s="294">
        <v>3497</v>
      </c>
      <c r="DL605" s="294">
        <v>4511</v>
      </c>
      <c r="DM605" s="294">
        <v>5187</v>
      </c>
      <c r="DN605" s="187">
        <v>5864</v>
      </c>
    </row>
    <row r="606" spans="103:118" x14ac:dyDescent="0.2">
      <c r="CY606" s="187" t="s">
        <v>469</v>
      </c>
      <c r="CZ606" s="295">
        <v>75106</v>
      </c>
      <c r="DA606" s="294">
        <v>1360</v>
      </c>
      <c r="DB606" s="294">
        <v>1430</v>
      </c>
      <c r="DC606" s="294">
        <v>1680</v>
      </c>
      <c r="DD606" s="294">
        <v>2110</v>
      </c>
      <c r="DE606" s="294">
        <v>2720</v>
      </c>
      <c r="DF606" s="294">
        <v>3128</v>
      </c>
      <c r="DG606" s="187">
        <v>3536</v>
      </c>
      <c r="DH606" s="294">
        <v>1768</v>
      </c>
      <c r="DI606" s="294">
        <v>1859</v>
      </c>
      <c r="DJ606" s="294">
        <v>2184</v>
      </c>
      <c r="DK606" s="294">
        <v>2743</v>
      </c>
      <c r="DL606" s="294">
        <v>3536</v>
      </c>
      <c r="DM606" s="294">
        <v>4066</v>
      </c>
      <c r="DN606" s="187">
        <v>4596</v>
      </c>
    </row>
    <row r="607" spans="103:118" x14ac:dyDescent="0.2">
      <c r="CY607" s="187" t="s">
        <v>469</v>
      </c>
      <c r="CZ607" s="295">
        <v>75114</v>
      </c>
      <c r="DA607" s="294">
        <v>1320</v>
      </c>
      <c r="DB607" s="294">
        <v>1390</v>
      </c>
      <c r="DC607" s="294">
        <v>1630</v>
      </c>
      <c r="DD607" s="294">
        <v>2050</v>
      </c>
      <c r="DE607" s="294">
        <v>2640</v>
      </c>
      <c r="DF607" s="294">
        <v>3036</v>
      </c>
      <c r="DG607" s="187">
        <v>3432</v>
      </c>
      <c r="DH607" s="294">
        <v>1716</v>
      </c>
      <c r="DI607" s="294">
        <v>1807</v>
      </c>
      <c r="DJ607" s="294">
        <v>2119</v>
      </c>
      <c r="DK607" s="294">
        <v>2665</v>
      </c>
      <c r="DL607" s="294">
        <v>3432</v>
      </c>
      <c r="DM607" s="294">
        <v>3946</v>
      </c>
      <c r="DN607" s="187">
        <v>4461</v>
      </c>
    </row>
    <row r="608" spans="103:118" x14ac:dyDescent="0.2">
      <c r="CY608" s="187" t="s">
        <v>469</v>
      </c>
      <c r="CZ608" s="295">
        <v>75115</v>
      </c>
      <c r="DA608" s="294">
        <v>1450</v>
      </c>
      <c r="DB608" s="294">
        <v>1530</v>
      </c>
      <c r="DC608" s="294">
        <v>1790</v>
      </c>
      <c r="DD608" s="294">
        <v>2250</v>
      </c>
      <c r="DE608" s="294">
        <v>2900</v>
      </c>
      <c r="DF608" s="294">
        <v>3335</v>
      </c>
      <c r="DG608" s="187">
        <v>3770</v>
      </c>
      <c r="DH608" s="294">
        <v>1885</v>
      </c>
      <c r="DI608" s="294">
        <v>1989</v>
      </c>
      <c r="DJ608" s="294">
        <v>2327</v>
      </c>
      <c r="DK608" s="294">
        <v>2925</v>
      </c>
      <c r="DL608" s="294">
        <v>3770</v>
      </c>
      <c r="DM608" s="294">
        <v>4335</v>
      </c>
      <c r="DN608" s="187">
        <v>4901</v>
      </c>
    </row>
    <row r="609" spans="103:118" x14ac:dyDescent="0.2">
      <c r="CY609" s="187" t="s">
        <v>469</v>
      </c>
      <c r="CZ609" s="295">
        <v>75116</v>
      </c>
      <c r="DA609" s="294">
        <v>1350</v>
      </c>
      <c r="DB609" s="294">
        <v>1420</v>
      </c>
      <c r="DC609" s="294">
        <v>1670</v>
      </c>
      <c r="DD609" s="294">
        <v>2100</v>
      </c>
      <c r="DE609" s="294">
        <v>2700</v>
      </c>
      <c r="DF609" s="294">
        <v>3105</v>
      </c>
      <c r="DG609" s="187">
        <v>3510</v>
      </c>
      <c r="DH609" s="294">
        <v>1755</v>
      </c>
      <c r="DI609" s="294">
        <v>1846</v>
      </c>
      <c r="DJ609" s="294">
        <v>2171</v>
      </c>
      <c r="DK609" s="294">
        <v>2730</v>
      </c>
      <c r="DL609" s="294">
        <v>3510</v>
      </c>
      <c r="DM609" s="294">
        <v>4036</v>
      </c>
      <c r="DN609" s="187">
        <v>4563</v>
      </c>
    </row>
    <row r="610" spans="103:118" x14ac:dyDescent="0.2">
      <c r="CY610" s="187" t="s">
        <v>469</v>
      </c>
      <c r="CZ610" s="295">
        <v>75118</v>
      </c>
      <c r="DA610" s="294">
        <v>1280</v>
      </c>
      <c r="DB610" s="294">
        <v>1350</v>
      </c>
      <c r="DC610" s="294">
        <v>1580</v>
      </c>
      <c r="DD610" s="294">
        <v>1990</v>
      </c>
      <c r="DE610" s="294">
        <v>2560</v>
      </c>
      <c r="DF610" s="294">
        <v>2944</v>
      </c>
      <c r="DG610" s="187">
        <v>3328</v>
      </c>
      <c r="DH610" s="294">
        <v>1664</v>
      </c>
      <c r="DI610" s="294">
        <v>1755</v>
      </c>
      <c r="DJ610" s="294">
        <v>2054</v>
      </c>
      <c r="DK610" s="294">
        <v>2587</v>
      </c>
      <c r="DL610" s="294">
        <v>3328</v>
      </c>
      <c r="DM610" s="294">
        <v>3827</v>
      </c>
      <c r="DN610" s="187">
        <v>4326</v>
      </c>
    </row>
    <row r="611" spans="103:118" x14ac:dyDescent="0.2">
      <c r="CY611" s="187" t="s">
        <v>469</v>
      </c>
      <c r="CZ611" s="295">
        <v>75119</v>
      </c>
      <c r="DA611" s="294">
        <v>1140</v>
      </c>
      <c r="DB611" s="294">
        <v>1200</v>
      </c>
      <c r="DC611" s="294">
        <v>1410</v>
      </c>
      <c r="DD611" s="294">
        <v>1770</v>
      </c>
      <c r="DE611" s="294">
        <v>2280</v>
      </c>
      <c r="DF611" s="294">
        <v>2622</v>
      </c>
      <c r="DG611" s="187">
        <v>2964</v>
      </c>
      <c r="DH611" s="294">
        <v>1482</v>
      </c>
      <c r="DI611" s="294">
        <v>1560</v>
      </c>
      <c r="DJ611" s="294">
        <v>1833</v>
      </c>
      <c r="DK611" s="294">
        <v>2301</v>
      </c>
      <c r="DL611" s="294">
        <v>2964</v>
      </c>
      <c r="DM611" s="294">
        <v>3408</v>
      </c>
      <c r="DN611" s="187">
        <v>3853</v>
      </c>
    </row>
    <row r="612" spans="103:118" x14ac:dyDescent="0.2">
      <c r="CY612" s="187" t="s">
        <v>469</v>
      </c>
      <c r="CZ612" s="295">
        <v>75123</v>
      </c>
      <c r="DA612" s="294">
        <v>1360</v>
      </c>
      <c r="DB612" s="294">
        <v>1430</v>
      </c>
      <c r="DC612" s="294">
        <v>1680</v>
      </c>
      <c r="DD612" s="294">
        <v>2110</v>
      </c>
      <c r="DE612" s="294">
        <v>2720</v>
      </c>
      <c r="DF612" s="294">
        <v>3128</v>
      </c>
      <c r="DG612" s="187">
        <v>3536</v>
      </c>
      <c r="DH612" s="294">
        <v>1768</v>
      </c>
      <c r="DI612" s="294">
        <v>1859</v>
      </c>
      <c r="DJ612" s="294">
        <v>2184</v>
      </c>
      <c r="DK612" s="294">
        <v>2743</v>
      </c>
      <c r="DL612" s="294">
        <v>3536</v>
      </c>
      <c r="DM612" s="294">
        <v>4066</v>
      </c>
      <c r="DN612" s="187">
        <v>4596</v>
      </c>
    </row>
    <row r="613" spans="103:118" x14ac:dyDescent="0.2">
      <c r="CY613" s="187" t="s">
        <v>469</v>
      </c>
      <c r="CZ613" s="295">
        <v>75125</v>
      </c>
      <c r="DA613" s="294">
        <v>1230</v>
      </c>
      <c r="DB613" s="294">
        <v>1290</v>
      </c>
      <c r="DC613" s="294">
        <v>1510</v>
      </c>
      <c r="DD613" s="294">
        <v>1900</v>
      </c>
      <c r="DE613" s="294">
        <v>2450</v>
      </c>
      <c r="DF613" s="294">
        <v>2817</v>
      </c>
      <c r="DG613" s="187">
        <v>3185</v>
      </c>
      <c r="DH613" s="294">
        <v>1599</v>
      </c>
      <c r="DI613" s="294">
        <v>1677</v>
      </c>
      <c r="DJ613" s="294">
        <v>1963</v>
      </c>
      <c r="DK613" s="294">
        <v>2470</v>
      </c>
      <c r="DL613" s="294">
        <v>3185</v>
      </c>
      <c r="DM613" s="294">
        <v>3662</v>
      </c>
      <c r="DN613" s="187">
        <v>4140</v>
      </c>
    </row>
    <row r="614" spans="103:118" x14ac:dyDescent="0.2">
      <c r="CY614" s="187" t="s">
        <v>469</v>
      </c>
      <c r="CZ614" s="295">
        <v>75126</v>
      </c>
      <c r="DA614" s="294">
        <v>1900</v>
      </c>
      <c r="DB614" s="294">
        <v>2000</v>
      </c>
      <c r="DC614" s="294">
        <v>2340</v>
      </c>
      <c r="DD614" s="294">
        <v>2940</v>
      </c>
      <c r="DE614" s="294">
        <v>3790</v>
      </c>
      <c r="DF614" s="294">
        <v>4358</v>
      </c>
      <c r="DG614" s="187">
        <v>4927</v>
      </c>
      <c r="DH614" s="294">
        <v>2470</v>
      </c>
      <c r="DI614" s="294">
        <v>2600</v>
      </c>
      <c r="DJ614" s="294">
        <v>3042</v>
      </c>
      <c r="DK614" s="294">
        <v>3822</v>
      </c>
      <c r="DL614" s="294">
        <v>4927</v>
      </c>
      <c r="DM614" s="294">
        <v>5665</v>
      </c>
      <c r="DN614" s="187">
        <v>6405</v>
      </c>
    </row>
    <row r="615" spans="103:118" x14ac:dyDescent="0.2">
      <c r="CY615" s="187" t="s">
        <v>469</v>
      </c>
      <c r="CZ615" s="295">
        <v>75132</v>
      </c>
      <c r="DA615" s="294">
        <v>1720</v>
      </c>
      <c r="DB615" s="294">
        <v>1810</v>
      </c>
      <c r="DC615" s="294">
        <v>2120</v>
      </c>
      <c r="DD615" s="294">
        <v>2670</v>
      </c>
      <c r="DE615" s="294">
        <v>3430</v>
      </c>
      <c r="DF615" s="294">
        <v>3944</v>
      </c>
      <c r="DG615" s="187">
        <v>4459</v>
      </c>
      <c r="DH615" s="294">
        <v>2236</v>
      </c>
      <c r="DI615" s="294">
        <v>2353</v>
      </c>
      <c r="DJ615" s="294">
        <v>2756</v>
      </c>
      <c r="DK615" s="294">
        <v>3471</v>
      </c>
      <c r="DL615" s="294">
        <v>4459</v>
      </c>
      <c r="DM615" s="294">
        <v>5127</v>
      </c>
      <c r="DN615" s="187">
        <v>5796</v>
      </c>
    </row>
    <row r="616" spans="103:118" x14ac:dyDescent="0.2">
      <c r="CY616" s="187" t="s">
        <v>469</v>
      </c>
      <c r="CZ616" s="295">
        <v>75134</v>
      </c>
      <c r="DA616" s="294">
        <v>1370</v>
      </c>
      <c r="DB616" s="294">
        <v>1440</v>
      </c>
      <c r="DC616" s="294">
        <v>1690</v>
      </c>
      <c r="DD616" s="294">
        <v>2130</v>
      </c>
      <c r="DE616" s="294">
        <v>2740</v>
      </c>
      <c r="DF616" s="294">
        <v>3151</v>
      </c>
      <c r="DG616" s="187">
        <v>3562</v>
      </c>
      <c r="DH616" s="294">
        <v>1781</v>
      </c>
      <c r="DI616" s="294">
        <v>1872</v>
      </c>
      <c r="DJ616" s="294">
        <v>2197</v>
      </c>
      <c r="DK616" s="294">
        <v>2769</v>
      </c>
      <c r="DL616" s="294">
        <v>3562</v>
      </c>
      <c r="DM616" s="294">
        <v>4096</v>
      </c>
      <c r="DN616" s="187">
        <v>4630</v>
      </c>
    </row>
    <row r="617" spans="103:118" x14ac:dyDescent="0.2">
      <c r="CY617" s="187" t="s">
        <v>469</v>
      </c>
      <c r="CZ617" s="295">
        <v>75135</v>
      </c>
      <c r="DA617" s="294">
        <v>1310</v>
      </c>
      <c r="DB617" s="294">
        <v>1380</v>
      </c>
      <c r="DC617" s="294">
        <v>1620</v>
      </c>
      <c r="DD617" s="294">
        <v>2040</v>
      </c>
      <c r="DE617" s="294">
        <v>2620</v>
      </c>
      <c r="DF617" s="294">
        <v>3013</v>
      </c>
      <c r="DG617" s="187">
        <v>3406</v>
      </c>
      <c r="DH617" s="294">
        <v>1703</v>
      </c>
      <c r="DI617" s="294">
        <v>1794</v>
      </c>
      <c r="DJ617" s="294">
        <v>2106</v>
      </c>
      <c r="DK617" s="294">
        <v>2652</v>
      </c>
      <c r="DL617" s="294">
        <v>3406</v>
      </c>
      <c r="DM617" s="294">
        <v>3916</v>
      </c>
      <c r="DN617" s="187">
        <v>4427</v>
      </c>
    </row>
    <row r="618" spans="103:118" x14ac:dyDescent="0.2">
      <c r="CY618" s="187" t="s">
        <v>469</v>
      </c>
      <c r="CZ618" s="295">
        <v>75137</v>
      </c>
      <c r="DA618" s="294">
        <v>1590</v>
      </c>
      <c r="DB618" s="294">
        <v>1670</v>
      </c>
      <c r="DC618" s="294">
        <v>1960</v>
      </c>
      <c r="DD618" s="294">
        <v>2470</v>
      </c>
      <c r="DE618" s="294">
        <v>3170</v>
      </c>
      <c r="DF618" s="294">
        <v>3645</v>
      </c>
      <c r="DG618" s="187">
        <v>4121</v>
      </c>
      <c r="DH618" s="294">
        <v>2067</v>
      </c>
      <c r="DI618" s="294">
        <v>2171</v>
      </c>
      <c r="DJ618" s="294">
        <v>2548</v>
      </c>
      <c r="DK618" s="294">
        <v>3211</v>
      </c>
      <c r="DL618" s="294">
        <v>4121</v>
      </c>
      <c r="DM618" s="294">
        <v>4738</v>
      </c>
      <c r="DN618" s="187">
        <v>5357</v>
      </c>
    </row>
    <row r="619" spans="103:118" x14ac:dyDescent="0.2">
      <c r="CY619" s="187" t="s">
        <v>469</v>
      </c>
      <c r="CZ619" s="295">
        <v>75138</v>
      </c>
      <c r="DA619" s="294">
        <v>1360</v>
      </c>
      <c r="DB619" s="294">
        <v>1430</v>
      </c>
      <c r="DC619" s="294">
        <v>1680</v>
      </c>
      <c r="DD619" s="294">
        <v>2110</v>
      </c>
      <c r="DE619" s="294">
        <v>2720</v>
      </c>
      <c r="DF619" s="294">
        <v>3128</v>
      </c>
      <c r="DG619" s="187">
        <v>3536</v>
      </c>
      <c r="DH619" s="294">
        <v>1768</v>
      </c>
      <c r="DI619" s="294">
        <v>1859</v>
      </c>
      <c r="DJ619" s="294">
        <v>2184</v>
      </c>
      <c r="DK619" s="294">
        <v>2743</v>
      </c>
      <c r="DL619" s="294">
        <v>3536</v>
      </c>
      <c r="DM619" s="294">
        <v>4066</v>
      </c>
      <c r="DN619" s="187">
        <v>4596</v>
      </c>
    </row>
    <row r="620" spans="103:118" x14ac:dyDescent="0.2">
      <c r="CY620" s="187" t="s">
        <v>469</v>
      </c>
      <c r="CZ620" s="295">
        <v>75141</v>
      </c>
      <c r="DA620" s="294">
        <v>1390</v>
      </c>
      <c r="DB620" s="294">
        <v>1460</v>
      </c>
      <c r="DC620" s="294">
        <v>1710</v>
      </c>
      <c r="DD620" s="294">
        <v>2150</v>
      </c>
      <c r="DE620" s="294">
        <v>2770</v>
      </c>
      <c r="DF620" s="294">
        <v>3185</v>
      </c>
      <c r="DG620" s="187">
        <v>3601</v>
      </c>
      <c r="DH620" s="294">
        <v>1807</v>
      </c>
      <c r="DI620" s="294">
        <v>1898</v>
      </c>
      <c r="DJ620" s="294">
        <v>2223</v>
      </c>
      <c r="DK620" s="294">
        <v>2795</v>
      </c>
      <c r="DL620" s="294">
        <v>3601</v>
      </c>
      <c r="DM620" s="294">
        <v>4140</v>
      </c>
      <c r="DN620" s="187">
        <v>4681</v>
      </c>
    </row>
    <row r="621" spans="103:118" x14ac:dyDescent="0.2">
      <c r="CY621" s="187" t="s">
        <v>469</v>
      </c>
      <c r="CZ621" s="295">
        <v>75142</v>
      </c>
      <c r="DA621" s="294">
        <v>1180</v>
      </c>
      <c r="DB621" s="294">
        <v>1250</v>
      </c>
      <c r="DC621" s="294">
        <v>1460</v>
      </c>
      <c r="DD621" s="294">
        <v>1840</v>
      </c>
      <c r="DE621" s="294">
        <v>2360</v>
      </c>
      <c r="DF621" s="294">
        <v>2714</v>
      </c>
      <c r="DG621" s="187">
        <v>3068</v>
      </c>
      <c r="DH621" s="294">
        <v>1534</v>
      </c>
      <c r="DI621" s="294">
        <v>1625</v>
      </c>
      <c r="DJ621" s="294">
        <v>1898</v>
      </c>
      <c r="DK621" s="294">
        <v>2392</v>
      </c>
      <c r="DL621" s="294">
        <v>3068</v>
      </c>
      <c r="DM621" s="294">
        <v>3528</v>
      </c>
      <c r="DN621" s="187">
        <v>3988</v>
      </c>
    </row>
    <row r="622" spans="103:118" x14ac:dyDescent="0.2">
      <c r="CY622" s="187" t="s">
        <v>469</v>
      </c>
      <c r="CZ622" s="295">
        <v>75143</v>
      </c>
      <c r="DA622" s="294">
        <v>1050</v>
      </c>
      <c r="DB622" s="294">
        <v>1110</v>
      </c>
      <c r="DC622" s="294">
        <v>1300</v>
      </c>
      <c r="DD622" s="294">
        <v>1640</v>
      </c>
      <c r="DE622" s="294">
        <v>2110</v>
      </c>
      <c r="DF622" s="294">
        <v>2426</v>
      </c>
      <c r="DG622" s="187">
        <v>2743</v>
      </c>
      <c r="DH622" s="294">
        <v>1365</v>
      </c>
      <c r="DI622" s="294">
        <v>1443</v>
      </c>
      <c r="DJ622" s="294">
        <v>1690</v>
      </c>
      <c r="DK622" s="294">
        <v>2132</v>
      </c>
      <c r="DL622" s="294">
        <v>2743</v>
      </c>
      <c r="DM622" s="294">
        <v>3153</v>
      </c>
      <c r="DN622" s="187">
        <v>3565</v>
      </c>
    </row>
    <row r="623" spans="103:118" x14ac:dyDescent="0.2">
      <c r="CY623" s="187" t="s">
        <v>469</v>
      </c>
      <c r="CZ623" s="295">
        <v>75146</v>
      </c>
      <c r="DA623" s="294">
        <v>1430</v>
      </c>
      <c r="DB623" s="294">
        <v>1500</v>
      </c>
      <c r="DC623" s="294">
        <v>1760</v>
      </c>
      <c r="DD623" s="294">
        <v>2210</v>
      </c>
      <c r="DE623" s="294">
        <v>2850</v>
      </c>
      <c r="DF623" s="294">
        <v>3277</v>
      </c>
      <c r="DG623" s="187">
        <v>3705</v>
      </c>
      <c r="DH623" s="294">
        <v>1859</v>
      </c>
      <c r="DI623" s="294">
        <v>1950</v>
      </c>
      <c r="DJ623" s="294">
        <v>2288</v>
      </c>
      <c r="DK623" s="294">
        <v>2873</v>
      </c>
      <c r="DL623" s="294">
        <v>3705</v>
      </c>
      <c r="DM623" s="294">
        <v>4260</v>
      </c>
      <c r="DN623" s="187">
        <v>4816</v>
      </c>
    </row>
    <row r="624" spans="103:118" x14ac:dyDescent="0.2">
      <c r="CY624" s="187" t="s">
        <v>469</v>
      </c>
      <c r="CZ624" s="295">
        <v>75147</v>
      </c>
      <c r="DA624" s="294">
        <v>950</v>
      </c>
      <c r="DB624" s="294">
        <v>1000</v>
      </c>
      <c r="DC624" s="294">
        <v>1170</v>
      </c>
      <c r="DD624" s="294">
        <v>1470</v>
      </c>
      <c r="DE624" s="294">
        <v>1890</v>
      </c>
      <c r="DF624" s="294">
        <v>2173</v>
      </c>
      <c r="DG624" s="187">
        <v>2457</v>
      </c>
      <c r="DH624" s="294">
        <v>1235</v>
      </c>
      <c r="DI624" s="294">
        <v>1300</v>
      </c>
      <c r="DJ624" s="294">
        <v>1521</v>
      </c>
      <c r="DK624" s="294">
        <v>1911</v>
      </c>
      <c r="DL624" s="294">
        <v>2457</v>
      </c>
      <c r="DM624" s="294">
        <v>2824</v>
      </c>
      <c r="DN624" s="187">
        <v>3194</v>
      </c>
    </row>
    <row r="625" spans="103:118" x14ac:dyDescent="0.2">
      <c r="CY625" s="187" t="s">
        <v>469</v>
      </c>
      <c r="CZ625" s="295">
        <v>75149</v>
      </c>
      <c r="DA625" s="294">
        <v>1310</v>
      </c>
      <c r="DB625" s="294">
        <v>1370</v>
      </c>
      <c r="DC625" s="294">
        <v>1610</v>
      </c>
      <c r="DD625" s="294">
        <v>2030</v>
      </c>
      <c r="DE625" s="294">
        <v>2610</v>
      </c>
      <c r="DF625" s="294">
        <v>3001</v>
      </c>
      <c r="DG625" s="187">
        <v>3393</v>
      </c>
      <c r="DH625" s="294">
        <v>1703</v>
      </c>
      <c r="DI625" s="294">
        <v>1781</v>
      </c>
      <c r="DJ625" s="294">
        <v>2093</v>
      </c>
      <c r="DK625" s="294">
        <v>2639</v>
      </c>
      <c r="DL625" s="294">
        <v>3393</v>
      </c>
      <c r="DM625" s="294">
        <v>3901</v>
      </c>
      <c r="DN625" s="187">
        <v>4410</v>
      </c>
    </row>
    <row r="626" spans="103:118" x14ac:dyDescent="0.2">
      <c r="CY626" s="187" t="s">
        <v>469</v>
      </c>
      <c r="CZ626" s="295">
        <v>75150</v>
      </c>
      <c r="DA626" s="294">
        <v>1400</v>
      </c>
      <c r="DB626" s="294">
        <v>1470</v>
      </c>
      <c r="DC626" s="294">
        <v>1720</v>
      </c>
      <c r="DD626" s="294">
        <v>2160</v>
      </c>
      <c r="DE626" s="294">
        <v>2790</v>
      </c>
      <c r="DF626" s="294">
        <v>3208</v>
      </c>
      <c r="DG626" s="187">
        <v>3627</v>
      </c>
      <c r="DH626" s="294">
        <v>1820</v>
      </c>
      <c r="DI626" s="294">
        <v>1911</v>
      </c>
      <c r="DJ626" s="294">
        <v>2236</v>
      </c>
      <c r="DK626" s="294">
        <v>2808</v>
      </c>
      <c r="DL626" s="294">
        <v>3627</v>
      </c>
      <c r="DM626" s="294">
        <v>4170</v>
      </c>
      <c r="DN626" s="187">
        <v>4715</v>
      </c>
    </row>
    <row r="627" spans="103:118" x14ac:dyDescent="0.2">
      <c r="CY627" s="187" t="s">
        <v>469</v>
      </c>
      <c r="CZ627" s="295">
        <v>75152</v>
      </c>
      <c r="DA627" s="294">
        <v>1500</v>
      </c>
      <c r="DB627" s="294">
        <v>1580</v>
      </c>
      <c r="DC627" s="294">
        <v>1850</v>
      </c>
      <c r="DD627" s="294">
        <v>2330</v>
      </c>
      <c r="DE627" s="294">
        <v>3000</v>
      </c>
      <c r="DF627" s="294">
        <v>3450</v>
      </c>
      <c r="DG627" s="187">
        <v>3900</v>
      </c>
      <c r="DH627" s="294">
        <v>1950</v>
      </c>
      <c r="DI627" s="294">
        <v>2054</v>
      </c>
      <c r="DJ627" s="294">
        <v>2405</v>
      </c>
      <c r="DK627" s="294">
        <v>3029</v>
      </c>
      <c r="DL627" s="294">
        <v>3900</v>
      </c>
      <c r="DM627" s="294">
        <v>4485</v>
      </c>
      <c r="DN627" s="187">
        <v>5070</v>
      </c>
    </row>
    <row r="628" spans="103:118" x14ac:dyDescent="0.2">
      <c r="CY628" s="187" t="s">
        <v>469</v>
      </c>
      <c r="CZ628" s="295">
        <v>75154</v>
      </c>
      <c r="DA628" s="294">
        <v>1480</v>
      </c>
      <c r="DB628" s="294">
        <v>1560</v>
      </c>
      <c r="DC628" s="294">
        <v>1830</v>
      </c>
      <c r="DD628" s="294">
        <v>2300</v>
      </c>
      <c r="DE628" s="294">
        <v>2960</v>
      </c>
      <c r="DF628" s="294">
        <v>3404</v>
      </c>
      <c r="DG628" s="187">
        <v>3848</v>
      </c>
      <c r="DH628" s="294">
        <v>1924</v>
      </c>
      <c r="DI628" s="294">
        <v>2028</v>
      </c>
      <c r="DJ628" s="294">
        <v>2379</v>
      </c>
      <c r="DK628" s="294">
        <v>2990</v>
      </c>
      <c r="DL628" s="294">
        <v>3848</v>
      </c>
      <c r="DM628" s="294">
        <v>4425</v>
      </c>
      <c r="DN628" s="187">
        <v>5002</v>
      </c>
    </row>
    <row r="629" spans="103:118" x14ac:dyDescent="0.2">
      <c r="CY629" s="187" t="s">
        <v>469</v>
      </c>
      <c r="CZ629" s="295">
        <v>75156</v>
      </c>
      <c r="DA629" s="294">
        <v>1020</v>
      </c>
      <c r="DB629" s="294">
        <v>1080</v>
      </c>
      <c r="DC629" s="294">
        <v>1260</v>
      </c>
      <c r="DD629" s="294">
        <v>1590</v>
      </c>
      <c r="DE629" s="294">
        <v>2070</v>
      </c>
      <c r="DF629" s="294">
        <v>2380</v>
      </c>
      <c r="DG629" s="187">
        <v>2691</v>
      </c>
      <c r="DH629" s="294">
        <v>1326</v>
      </c>
      <c r="DI629" s="294">
        <v>1404</v>
      </c>
      <c r="DJ629" s="294">
        <v>1638</v>
      </c>
      <c r="DK629" s="294">
        <v>2067</v>
      </c>
      <c r="DL629" s="294">
        <v>2691</v>
      </c>
      <c r="DM629" s="294">
        <v>3094</v>
      </c>
      <c r="DN629" s="187">
        <v>3498</v>
      </c>
    </row>
    <row r="630" spans="103:118" x14ac:dyDescent="0.2">
      <c r="CY630" s="187" t="s">
        <v>469</v>
      </c>
      <c r="CZ630" s="295">
        <v>75157</v>
      </c>
      <c r="DA630" s="294">
        <v>1000</v>
      </c>
      <c r="DB630" s="294">
        <v>1050</v>
      </c>
      <c r="DC630" s="294">
        <v>1230</v>
      </c>
      <c r="DD630" s="294">
        <v>1550</v>
      </c>
      <c r="DE630" s="294">
        <v>1990</v>
      </c>
      <c r="DF630" s="294">
        <v>2288</v>
      </c>
      <c r="DG630" s="187">
        <v>2587</v>
      </c>
      <c r="DH630" s="294">
        <v>1300</v>
      </c>
      <c r="DI630" s="294">
        <v>1365</v>
      </c>
      <c r="DJ630" s="294">
        <v>1599</v>
      </c>
      <c r="DK630" s="294">
        <v>2015</v>
      </c>
      <c r="DL630" s="294">
        <v>2587</v>
      </c>
      <c r="DM630" s="294">
        <v>2974</v>
      </c>
      <c r="DN630" s="187">
        <v>3363</v>
      </c>
    </row>
    <row r="631" spans="103:118" x14ac:dyDescent="0.2">
      <c r="CY631" s="187" t="s">
        <v>469</v>
      </c>
      <c r="CZ631" s="295">
        <v>75158</v>
      </c>
      <c r="DA631" s="294">
        <v>1270</v>
      </c>
      <c r="DB631" s="294">
        <v>1330</v>
      </c>
      <c r="DC631" s="294">
        <v>1560</v>
      </c>
      <c r="DD631" s="294">
        <v>1960</v>
      </c>
      <c r="DE631" s="294">
        <v>2530</v>
      </c>
      <c r="DF631" s="294">
        <v>2909</v>
      </c>
      <c r="DG631" s="187">
        <v>3289</v>
      </c>
      <c r="DH631" s="294">
        <v>1651</v>
      </c>
      <c r="DI631" s="294">
        <v>1729</v>
      </c>
      <c r="DJ631" s="294">
        <v>2028</v>
      </c>
      <c r="DK631" s="294">
        <v>2548</v>
      </c>
      <c r="DL631" s="294">
        <v>3289</v>
      </c>
      <c r="DM631" s="294">
        <v>3781</v>
      </c>
      <c r="DN631" s="187">
        <v>4275</v>
      </c>
    </row>
    <row r="632" spans="103:118" x14ac:dyDescent="0.2">
      <c r="CY632" s="187" t="s">
        <v>469</v>
      </c>
      <c r="CZ632" s="295">
        <v>75159</v>
      </c>
      <c r="DA632" s="294">
        <v>1300</v>
      </c>
      <c r="DB632" s="294">
        <v>1360</v>
      </c>
      <c r="DC632" s="294">
        <v>1600</v>
      </c>
      <c r="DD632" s="294">
        <v>2010</v>
      </c>
      <c r="DE632" s="294">
        <v>2590</v>
      </c>
      <c r="DF632" s="294">
        <v>2978</v>
      </c>
      <c r="DG632" s="187">
        <v>3367</v>
      </c>
      <c r="DH632" s="294">
        <v>1690</v>
      </c>
      <c r="DI632" s="294">
        <v>1768</v>
      </c>
      <c r="DJ632" s="294">
        <v>2080</v>
      </c>
      <c r="DK632" s="294">
        <v>2613</v>
      </c>
      <c r="DL632" s="294">
        <v>3367</v>
      </c>
      <c r="DM632" s="294">
        <v>3871</v>
      </c>
      <c r="DN632" s="187">
        <v>4377</v>
      </c>
    </row>
    <row r="633" spans="103:118" x14ac:dyDescent="0.2">
      <c r="CY633" s="187" t="s">
        <v>469</v>
      </c>
      <c r="CZ633" s="295">
        <v>75160</v>
      </c>
      <c r="DA633" s="294">
        <v>1200</v>
      </c>
      <c r="DB633" s="294">
        <v>1260</v>
      </c>
      <c r="DC633" s="294">
        <v>1480</v>
      </c>
      <c r="DD633" s="294">
        <v>1860</v>
      </c>
      <c r="DE633" s="294">
        <v>2400</v>
      </c>
      <c r="DF633" s="294">
        <v>2760</v>
      </c>
      <c r="DG633" s="187">
        <v>3120</v>
      </c>
      <c r="DH633" s="294">
        <v>1560</v>
      </c>
      <c r="DI633" s="294">
        <v>1638</v>
      </c>
      <c r="DJ633" s="294">
        <v>1924</v>
      </c>
      <c r="DK633" s="294">
        <v>2418</v>
      </c>
      <c r="DL633" s="294">
        <v>3120</v>
      </c>
      <c r="DM633" s="294">
        <v>3588</v>
      </c>
      <c r="DN633" s="187">
        <v>4056</v>
      </c>
    </row>
    <row r="634" spans="103:118" x14ac:dyDescent="0.2">
      <c r="CY634" s="187" t="s">
        <v>469</v>
      </c>
      <c r="CZ634" s="295">
        <v>75161</v>
      </c>
      <c r="DA634" s="294">
        <v>1070</v>
      </c>
      <c r="DB634" s="294">
        <v>1130</v>
      </c>
      <c r="DC634" s="294">
        <v>1320</v>
      </c>
      <c r="DD634" s="294">
        <v>1660</v>
      </c>
      <c r="DE634" s="294">
        <v>2140</v>
      </c>
      <c r="DF634" s="294">
        <v>2461</v>
      </c>
      <c r="DG634" s="187">
        <v>2782</v>
      </c>
      <c r="DH634" s="294">
        <v>1391</v>
      </c>
      <c r="DI634" s="294">
        <v>1469</v>
      </c>
      <c r="DJ634" s="294">
        <v>1716</v>
      </c>
      <c r="DK634" s="294">
        <v>2158</v>
      </c>
      <c r="DL634" s="294">
        <v>2782</v>
      </c>
      <c r="DM634" s="294">
        <v>3199</v>
      </c>
      <c r="DN634" s="187">
        <v>3616</v>
      </c>
    </row>
    <row r="635" spans="103:118" x14ac:dyDescent="0.2">
      <c r="CY635" s="187" t="s">
        <v>469</v>
      </c>
      <c r="CZ635" s="295">
        <v>75164</v>
      </c>
      <c r="DA635" s="294">
        <v>1300</v>
      </c>
      <c r="DB635" s="294">
        <v>1360</v>
      </c>
      <c r="DC635" s="294">
        <v>1600</v>
      </c>
      <c r="DD635" s="294">
        <v>2010</v>
      </c>
      <c r="DE635" s="294">
        <v>2590</v>
      </c>
      <c r="DF635" s="294">
        <v>2978</v>
      </c>
      <c r="DG635" s="187">
        <v>3367</v>
      </c>
      <c r="DH635" s="294">
        <v>1690</v>
      </c>
      <c r="DI635" s="294">
        <v>1768</v>
      </c>
      <c r="DJ635" s="294">
        <v>2080</v>
      </c>
      <c r="DK635" s="294">
        <v>2613</v>
      </c>
      <c r="DL635" s="294">
        <v>3367</v>
      </c>
      <c r="DM635" s="294">
        <v>3871</v>
      </c>
      <c r="DN635" s="187">
        <v>4377</v>
      </c>
    </row>
    <row r="636" spans="103:118" x14ac:dyDescent="0.2">
      <c r="CY636" s="187" t="s">
        <v>469</v>
      </c>
      <c r="CZ636" s="295">
        <v>75165</v>
      </c>
      <c r="DA636" s="294">
        <v>1190</v>
      </c>
      <c r="DB636" s="294">
        <v>1250</v>
      </c>
      <c r="DC636" s="294">
        <v>1470</v>
      </c>
      <c r="DD636" s="294">
        <v>1850</v>
      </c>
      <c r="DE636" s="294">
        <v>2380</v>
      </c>
      <c r="DF636" s="294">
        <v>2737</v>
      </c>
      <c r="DG636" s="187">
        <v>3094</v>
      </c>
      <c r="DH636" s="294">
        <v>1547</v>
      </c>
      <c r="DI636" s="294">
        <v>1625</v>
      </c>
      <c r="DJ636" s="294">
        <v>1911</v>
      </c>
      <c r="DK636" s="294">
        <v>2405</v>
      </c>
      <c r="DL636" s="294">
        <v>3094</v>
      </c>
      <c r="DM636" s="294">
        <v>3558</v>
      </c>
      <c r="DN636" s="187">
        <v>4022</v>
      </c>
    </row>
    <row r="637" spans="103:118" x14ac:dyDescent="0.2">
      <c r="CY637" s="187" t="s">
        <v>469</v>
      </c>
      <c r="CZ637" s="295">
        <v>75166</v>
      </c>
      <c r="DA637" s="294">
        <v>1980</v>
      </c>
      <c r="DB637" s="294">
        <v>2080</v>
      </c>
      <c r="DC637" s="294">
        <v>2440</v>
      </c>
      <c r="DD637" s="294">
        <v>3070</v>
      </c>
      <c r="DE637" s="294">
        <v>3950</v>
      </c>
      <c r="DF637" s="294">
        <v>4542</v>
      </c>
      <c r="DG637" s="187">
        <v>5135</v>
      </c>
      <c r="DH637" s="294">
        <v>2574</v>
      </c>
      <c r="DI637" s="294">
        <v>2704</v>
      </c>
      <c r="DJ637" s="294">
        <v>3172</v>
      </c>
      <c r="DK637" s="294">
        <v>3991</v>
      </c>
      <c r="DL637" s="294">
        <v>5135</v>
      </c>
      <c r="DM637" s="294">
        <v>5904</v>
      </c>
      <c r="DN637" s="187">
        <v>6675</v>
      </c>
    </row>
    <row r="638" spans="103:118" x14ac:dyDescent="0.2">
      <c r="CY638" s="187" t="s">
        <v>469</v>
      </c>
      <c r="CZ638" s="295">
        <v>75167</v>
      </c>
      <c r="DA638" s="294">
        <v>1880</v>
      </c>
      <c r="DB638" s="294">
        <v>1980</v>
      </c>
      <c r="DC638" s="294">
        <v>2320</v>
      </c>
      <c r="DD638" s="294">
        <v>2920</v>
      </c>
      <c r="DE638" s="294">
        <v>3760</v>
      </c>
      <c r="DF638" s="294">
        <v>4324</v>
      </c>
      <c r="DG638" s="187">
        <v>4888</v>
      </c>
      <c r="DH638" s="294">
        <v>2444</v>
      </c>
      <c r="DI638" s="294">
        <v>2574</v>
      </c>
      <c r="DJ638" s="294">
        <v>3016</v>
      </c>
      <c r="DK638" s="294">
        <v>3796</v>
      </c>
      <c r="DL638" s="294">
        <v>4888</v>
      </c>
      <c r="DM638" s="294">
        <v>5621</v>
      </c>
      <c r="DN638" s="187">
        <v>6354</v>
      </c>
    </row>
    <row r="639" spans="103:118" x14ac:dyDescent="0.2">
      <c r="CY639" s="187" t="s">
        <v>469</v>
      </c>
      <c r="CZ639" s="295">
        <v>75168</v>
      </c>
      <c r="DA639" s="294">
        <v>1310</v>
      </c>
      <c r="DB639" s="294">
        <v>1370</v>
      </c>
      <c r="DC639" s="294">
        <v>1610</v>
      </c>
      <c r="DD639" s="294">
        <v>2030</v>
      </c>
      <c r="DE639" s="294">
        <v>2610</v>
      </c>
      <c r="DF639" s="294">
        <v>3001</v>
      </c>
      <c r="DG639" s="187">
        <v>3393</v>
      </c>
      <c r="DH639" s="294">
        <v>1703</v>
      </c>
      <c r="DI639" s="294">
        <v>1781</v>
      </c>
      <c r="DJ639" s="294">
        <v>2093</v>
      </c>
      <c r="DK639" s="294">
        <v>2639</v>
      </c>
      <c r="DL639" s="294">
        <v>3393</v>
      </c>
      <c r="DM639" s="294">
        <v>3901</v>
      </c>
      <c r="DN639" s="187">
        <v>4410</v>
      </c>
    </row>
    <row r="640" spans="103:118" x14ac:dyDescent="0.2">
      <c r="CY640" s="187" t="s">
        <v>469</v>
      </c>
      <c r="CZ640" s="295">
        <v>75169</v>
      </c>
      <c r="DA640" s="294">
        <v>920</v>
      </c>
      <c r="DB640" s="294">
        <v>960</v>
      </c>
      <c r="DC640" s="294">
        <v>1130</v>
      </c>
      <c r="DD640" s="294">
        <v>1420</v>
      </c>
      <c r="DE640" s="294">
        <v>1830</v>
      </c>
      <c r="DF640" s="294">
        <v>2104</v>
      </c>
      <c r="DG640" s="187">
        <v>2379</v>
      </c>
      <c r="DH640" s="294">
        <v>1196</v>
      </c>
      <c r="DI640" s="294">
        <v>1248</v>
      </c>
      <c r="DJ640" s="294">
        <v>1469</v>
      </c>
      <c r="DK640" s="294">
        <v>1846</v>
      </c>
      <c r="DL640" s="294">
        <v>2379</v>
      </c>
      <c r="DM640" s="294">
        <v>2735</v>
      </c>
      <c r="DN640" s="187">
        <v>3092</v>
      </c>
    </row>
    <row r="641" spans="103:118" x14ac:dyDescent="0.2">
      <c r="CY641" s="187" t="s">
        <v>469</v>
      </c>
      <c r="CZ641" s="295">
        <v>75172</v>
      </c>
      <c r="DA641" s="294">
        <v>1070</v>
      </c>
      <c r="DB641" s="294">
        <v>1130</v>
      </c>
      <c r="DC641" s="294">
        <v>1320</v>
      </c>
      <c r="DD641" s="294">
        <v>1660</v>
      </c>
      <c r="DE641" s="294">
        <v>2140</v>
      </c>
      <c r="DF641" s="294">
        <v>2461</v>
      </c>
      <c r="DG641" s="187">
        <v>2782</v>
      </c>
      <c r="DH641" s="294">
        <v>1391</v>
      </c>
      <c r="DI641" s="294">
        <v>1469</v>
      </c>
      <c r="DJ641" s="294">
        <v>1716</v>
      </c>
      <c r="DK641" s="294">
        <v>2158</v>
      </c>
      <c r="DL641" s="294">
        <v>2782</v>
      </c>
      <c r="DM641" s="294">
        <v>3199</v>
      </c>
      <c r="DN641" s="187">
        <v>3616</v>
      </c>
    </row>
    <row r="642" spans="103:118" x14ac:dyDescent="0.2">
      <c r="CY642" s="187" t="s">
        <v>469</v>
      </c>
      <c r="CZ642" s="295">
        <v>75173</v>
      </c>
      <c r="DA642" s="294">
        <v>1310</v>
      </c>
      <c r="DB642" s="294">
        <v>1370</v>
      </c>
      <c r="DC642" s="294">
        <v>1610</v>
      </c>
      <c r="DD642" s="294">
        <v>2030</v>
      </c>
      <c r="DE642" s="294">
        <v>2610</v>
      </c>
      <c r="DF642" s="294">
        <v>3001</v>
      </c>
      <c r="DG642" s="187">
        <v>3393</v>
      </c>
      <c r="DH642" s="294">
        <v>1703</v>
      </c>
      <c r="DI642" s="294">
        <v>1781</v>
      </c>
      <c r="DJ642" s="294">
        <v>2093</v>
      </c>
      <c r="DK642" s="294">
        <v>2639</v>
      </c>
      <c r="DL642" s="294">
        <v>3393</v>
      </c>
      <c r="DM642" s="294">
        <v>3901</v>
      </c>
      <c r="DN642" s="187">
        <v>4410</v>
      </c>
    </row>
    <row r="643" spans="103:118" x14ac:dyDescent="0.2">
      <c r="CY643" s="187" t="s">
        <v>469</v>
      </c>
      <c r="CZ643" s="295">
        <v>75180</v>
      </c>
      <c r="DA643" s="294">
        <v>1260</v>
      </c>
      <c r="DB643" s="294">
        <v>1320</v>
      </c>
      <c r="DC643" s="294">
        <v>1550</v>
      </c>
      <c r="DD643" s="294">
        <v>1950</v>
      </c>
      <c r="DE643" s="294">
        <v>2510</v>
      </c>
      <c r="DF643" s="294">
        <v>2886</v>
      </c>
      <c r="DG643" s="187">
        <v>3263</v>
      </c>
      <c r="DH643" s="294">
        <v>1638</v>
      </c>
      <c r="DI643" s="294">
        <v>1716</v>
      </c>
      <c r="DJ643" s="294">
        <v>2015</v>
      </c>
      <c r="DK643" s="294">
        <v>2535</v>
      </c>
      <c r="DL643" s="294">
        <v>3263</v>
      </c>
      <c r="DM643" s="294">
        <v>3751</v>
      </c>
      <c r="DN643" s="187">
        <v>4241</v>
      </c>
    </row>
    <row r="644" spans="103:118" x14ac:dyDescent="0.2">
      <c r="CY644" s="187" t="s">
        <v>469</v>
      </c>
      <c r="CZ644" s="295">
        <v>75181</v>
      </c>
      <c r="DA644" s="294">
        <v>2040</v>
      </c>
      <c r="DB644" s="294">
        <v>2140</v>
      </c>
      <c r="DC644" s="294">
        <v>2510</v>
      </c>
      <c r="DD644" s="294">
        <v>3160</v>
      </c>
      <c r="DE644" s="294">
        <v>4060</v>
      </c>
      <c r="DF644" s="294">
        <v>4669</v>
      </c>
      <c r="DG644" s="187">
        <v>5278</v>
      </c>
      <c r="DH644" s="294">
        <v>2652</v>
      </c>
      <c r="DI644" s="294">
        <v>2782</v>
      </c>
      <c r="DJ644" s="294">
        <v>3263</v>
      </c>
      <c r="DK644" s="294">
        <v>4108</v>
      </c>
      <c r="DL644" s="294">
        <v>5278</v>
      </c>
      <c r="DM644" s="294">
        <v>6069</v>
      </c>
      <c r="DN644" s="187">
        <v>6861</v>
      </c>
    </row>
    <row r="645" spans="103:118" x14ac:dyDescent="0.2">
      <c r="CY645" s="187" t="s">
        <v>469</v>
      </c>
      <c r="CZ645" s="295">
        <v>75182</v>
      </c>
      <c r="DA645" s="294">
        <v>1580</v>
      </c>
      <c r="DB645" s="294">
        <v>1660</v>
      </c>
      <c r="DC645" s="294">
        <v>1950</v>
      </c>
      <c r="DD645" s="294">
        <v>2450</v>
      </c>
      <c r="DE645" s="294">
        <v>3150</v>
      </c>
      <c r="DF645" s="294">
        <v>3622</v>
      </c>
      <c r="DG645" s="187">
        <v>4095</v>
      </c>
      <c r="DH645" s="294">
        <v>2054</v>
      </c>
      <c r="DI645" s="294">
        <v>2158</v>
      </c>
      <c r="DJ645" s="294">
        <v>2535</v>
      </c>
      <c r="DK645" s="294">
        <v>3185</v>
      </c>
      <c r="DL645" s="294">
        <v>4095</v>
      </c>
      <c r="DM645" s="294">
        <v>4708</v>
      </c>
      <c r="DN645" s="187">
        <v>5323</v>
      </c>
    </row>
    <row r="646" spans="103:118" x14ac:dyDescent="0.2">
      <c r="CY646" s="187" t="s">
        <v>469</v>
      </c>
      <c r="CZ646" s="295">
        <v>75185</v>
      </c>
      <c r="DA646" s="294">
        <v>1360</v>
      </c>
      <c r="DB646" s="294">
        <v>1430</v>
      </c>
      <c r="DC646" s="294">
        <v>1680</v>
      </c>
      <c r="DD646" s="294">
        <v>2110</v>
      </c>
      <c r="DE646" s="294">
        <v>2720</v>
      </c>
      <c r="DF646" s="294">
        <v>3128</v>
      </c>
      <c r="DG646" s="187">
        <v>3536</v>
      </c>
      <c r="DH646" s="294">
        <v>1768</v>
      </c>
      <c r="DI646" s="294">
        <v>1859</v>
      </c>
      <c r="DJ646" s="294">
        <v>2184</v>
      </c>
      <c r="DK646" s="294">
        <v>2743</v>
      </c>
      <c r="DL646" s="294">
        <v>3536</v>
      </c>
      <c r="DM646" s="294">
        <v>4066</v>
      </c>
      <c r="DN646" s="187">
        <v>4596</v>
      </c>
    </row>
    <row r="647" spans="103:118" x14ac:dyDescent="0.2">
      <c r="CY647" s="187" t="s">
        <v>469</v>
      </c>
      <c r="CZ647" s="295">
        <v>75187</v>
      </c>
      <c r="DA647" s="294">
        <v>1360</v>
      </c>
      <c r="DB647" s="294">
        <v>1430</v>
      </c>
      <c r="DC647" s="294">
        <v>1680</v>
      </c>
      <c r="DD647" s="294">
        <v>2110</v>
      </c>
      <c r="DE647" s="294">
        <v>2720</v>
      </c>
      <c r="DF647" s="294">
        <v>3128</v>
      </c>
      <c r="DG647" s="187">
        <v>3536</v>
      </c>
      <c r="DH647" s="294">
        <v>1768</v>
      </c>
      <c r="DI647" s="294">
        <v>1859</v>
      </c>
      <c r="DJ647" s="294">
        <v>2184</v>
      </c>
      <c r="DK647" s="294">
        <v>2743</v>
      </c>
      <c r="DL647" s="294">
        <v>3536</v>
      </c>
      <c r="DM647" s="294">
        <v>4066</v>
      </c>
      <c r="DN647" s="187">
        <v>4596</v>
      </c>
    </row>
    <row r="648" spans="103:118" x14ac:dyDescent="0.2">
      <c r="CY648" s="187" t="s">
        <v>469</v>
      </c>
      <c r="CZ648" s="295">
        <v>75189</v>
      </c>
      <c r="DA648" s="294">
        <v>1830</v>
      </c>
      <c r="DB648" s="294">
        <v>1930</v>
      </c>
      <c r="DC648" s="294">
        <v>2260</v>
      </c>
      <c r="DD648" s="294">
        <v>2840</v>
      </c>
      <c r="DE648" s="294">
        <v>3660</v>
      </c>
      <c r="DF648" s="294">
        <v>4209</v>
      </c>
      <c r="DG648" s="187">
        <v>4758</v>
      </c>
      <c r="DH648" s="294">
        <v>2379</v>
      </c>
      <c r="DI648" s="294">
        <v>2509</v>
      </c>
      <c r="DJ648" s="294">
        <v>2938</v>
      </c>
      <c r="DK648" s="294">
        <v>3692</v>
      </c>
      <c r="DL648" s="294">
        <v>4758</v>
      </c>
      <c r="DM648" s="294">
        <v>5471</v>
      </c>
      <c r="DN648" s="187">
        <v>6185</v>
      </c>
    </row>
    <row r="649" spans="103:118" x14ac:dyDescent="0.2">
      <c r="CY649" s="187" t="s">
        <v>469</v>
      </c>
      <c r="CZ649" s="295">
        <v>75201</v>
      </c>
      <c r="DA649" s="294">
        <v>2140</v>
      </c>
      <c r="DB649" s="294">
        <v>2250</v>
      </c>
      <c r="DC649" s="294">
        <v>2640</v>
      </c>
      <c r="DD649" s="294">
        <v>3320</v>
      </c>
      <c r="DE649" s="294">
        <v>4280</v>
      </c>
      <c r="DF649" s="294">
        <v>4922</v>
      </c>
      <c r="DG649" s="187">
        <v>5564</v>
      </c>
      <c r="DH649" s="294">
        <v>2782</v>
      </c>
      <c r="DI649" s="294">
        <v>2925</v>
      </c>
      <c r="DJ649" s="294">
        <v>3432</v>
      </c>
      <c r="DK649" s="294">
        <v>4316</v>
      </c>
      <c r="DL649" s="294">
        <v>5564</v>
      </c>
      <c r="DM649" s="294">
        <v>6398</v>
      </c>
      <c r="DN649" s="187">
        <v>7233</v>
      </c>
    </row>
    <row r="650" spans="103:118" x14ac:dyDescent="0.2">
      <c r="CY650" s="187" t="s">
        <v>469</v>
      </c>
      <c r="CZ650" s="295">
        <v>75202</v>
      </c>
      <c r="DA650" s="294">
        <v>1850</v>
      </c>
      <c r="DB650" s="294">
        <v>1950</v>
      </c>
      <c r="DC650" s="294">
        <v>2280</v>
      </c>
      <c r="DD650" s="294">
        <v>2870</v>
      </c>
      <c r="DE650" s="294">
        <v>3690</v>
      </c>
      <c r="DF650" s="294">
        <v>4243</v>
      </c>
      <c r="DG650" s="187">
        <v>4797</v>
      </c>
      <c r="DH650" s="294">
        <v>2405</v>
      </c>
      <c r="DI650" s="294">
        <v>2535</v>
      </c>
      <c r="DJ650" s="294">
        <v>2964</v>
      </c>
      <c r="DK650" s="294">
        <v>3731</v>
      </c>
      <c r="DL650" s="294">
        <v>4797</v>
      </c>
      <c r="DM650" s="294">
        <v>5515</v>
      </c>
      <c r="DN650" s="187">
        <v>6236</v>
      </c>
    </row>
    <row r="651" spans="103:118" x14ac:dyDescent="0.2">
      <c r="CY651" s="187" t="s">
        <v>469</v>
      </c>
      <c r="CZ651" s="295">
        <v>75203</v>
      </c>
      <c r="DA651" s="294">
        <v>1080</v>
      </c>
      <c r="DB651" s="294">
        <v>1130</v>
      </c>
      <c r="DC651" s="294">
        <v>1330</v>
      </c>
      <c r="DD651" s="294">
        <v>1670</v>
      </c>
      <c r="DE651" s="294">
        <v>2150</v>
      </c>
      <c r="DF651" s="294">
        <v>2472</v>
      </c>
      <c r="DG651" s="187">
        <v>2795</v>
      </c>
      <c r="DH651" s="294">
        <v>1404</v>
      </c>
      <c r="DI651" s="294">
        <v>1469</v>
      </c>
      <c r="DJ651" s="294">
        <v>1729</v>
      </c>
      <c r="DK651" s="294">
        <v>2171</v>
      </c>
      <c r="DL651" s="294">
        <v>2795</v>
      </c>
      <c r="DM651" s="294">
        <v>3213</v>
      </c>
      <c r="DN651" s="187">
        <v>3633</v>
      </c>
    </row>
    <row r="652" spans="103:118" x14ac:dyDescent="0.2">
      <c r="CY652" s="187" t="s">
        <v>469</v>
      </c>
      <c r="CZ652" s="295">
        <v>75204</v>
      </c>
      <c r="DA652" s="294">
        <v>2090</v>
      </c>
      <c r="DB652" s="294">
        <v>2200</v>
      </c>
      <c r="DC652" s="294">
        <v>2580</v>
      </c>
      <c r="DD652" s="294">
        <v>3250</v>
      </c>
      <c r="DE652" s="294">
        <v>4180</v>
      </c>
      <c r="DF652" s="294">
        <v>4807</v>
      </c>
      <c r="DG652" s="187">
        <v>5434</v>
      </c>
      <c r="DH652" s="294">
        <v>2717</v>
      </c>
      <c r="DI652" s="294">
        <v>2860</v>
      </c>
      <c r="DJ652" s="294">
        <v>3354</v>
      </c>
      <c r="DK652" s="294">
        <v>4225</v>
      </c>
      <c r="DL652" s="294">
        <v>5434</v>
      </c>
      <c r="DM652" s="294">
        <v>6249</v>
      </c>
      <c r="DN652" s="187">
        <v>7064</v>
      </c>
    </row>
    <row r="653" spans="103:118" x14ac:dyDescent="0.2">
      <c r="CY653" s="187" t="s">
        <v>469</v>
      </c>
      <c r="CZ653" s="295">
        <v>75205</v>
      </c>
      <c r="DA653" s="294">
        <v>2040</v>
      </c>
      <c r="DB653" s="294">
        <v>2140</v>
      </c>
      <c r="DC653" s="294">
        <v>2510</v>
      </c>
      <c r="DD653" s="294">
        <v>3160</v>
      </c>
      <c r="DE653" s="294">
        <v>4060</v>
      </c>
      <c r="DF653" s="294">
        <v>4669</v>
      </c>
      <c r="DG653" s="187">
        <v>5278</v>
      </c>
      <c r="DH653" s="294">
        <v>2652</v>
      </c>
      <c r="DI653" s="294">
        <v>2782</v>
      </c>
      <c r="DJ653" s="294">
        <v>3263</v>
      </c>
      <c r="DK653" s="294">
        <v>4108</v>
      </c>
      <c r="DL653" s="294">
        <v>5278</v>
      </c>
      <c r="DM653" s="294">
        <v>6069</v>
      </c>
      <c r="DN653" s="187">
        <v>6861</v>
      </c>
    </row>
    <row r="654" spans="103:118" x14ac:dyDescent="0.2">
      <c r="CY654" s="187" t="s">
        <v>469</v>
      </c>
      <c r="CZ654" s="295">
        <v>75206</v>
      </c>
      <c r="DA654" s="294">
        <v>1760</v>
      </c>
      <c r="DB654" s="294">
        <v>1850</v>
      </c>
      <c r="DC654" s="294">
        <v>2170</v>
      </c>
      <c r="DD654" s="294">
        <v>2730</v>
      </c>
      <c r="DE654" s="294">
        <v>3510</v>
      </c>
      <c r="DF654" s="294">
        <v>4036</v>
      </c>
      <c r="DG654" s="187">
        <v>4563</v>
      </c>
      <c r="DH654" s="294">
        <v>2288</v>
      </c>
      <c r="DI654" s="294">
        <v>2405</v>
      </c>
      <c r="DJ654" s="294">
        <v>2821</v>
      </c>
      <c r="DK654" s="294">
        <v>3549</v>
      </c>
      <c r="DL654" s="294">
        <v>4563</v>
      </c>
      <c r="DM654" s="294">
        <v>5246</v>
      </c>
      <c r="DN654" s="187">
        <v>5931</v>
      </c>
    </row>
    <row r="655" spans="103:118" x14ac:dyDescent="0.2">
      <c r="CY655" s="187" t="s">
        <v>469</v>
      </c>
      <c r="CZ655" s="295">
        <v>75207</v>
      </c>
      <c r="DA655" s="294">
        <v>1910</v>
      </c>
      <c r="DB655" s="294">
        <v>2000</v>
      </c>
      <c r="DC655" s="294">
        <v>2350</v>
      </c>
      <c r="DD655" s="294">
        <v>2960</v>
      </c>
      <c r="DE655" s="294">
        <v>3810</v>
      </c>
      <c r="DF655" s="294">
        <v>4381</v>
      </c>
      <c r="DG655" s="187">
        <v>4953</v>
      </c>
      <c r="DH655" s="294">
        <v>2483</v>
      </c>
      <c r="DI655" s="294">
        <v>2600</v>
      </c>
      <c r="DJ655" s="294">
        <v>3055</v>
      </c>
      <c r="DK655" s="294">
        <v>3848</v>
      </c>
      <c r="DL655" s="294">
        <v>4953</v>
      </c>
      <c r="DM655" s="294">
        <v>5695</v>
      </c>
      <c r="DN655" s="187">
        <v>6438</v>
      </c>
    </row>
    <row r="656" spans="103:118" x14ac:dyDescent="0.2">
      <c r="CY656" s="187" t="s">
        <v>469</v>
      </c>
      <c r="CZ656" s="295">
        <v>75208</v>
      </c>
      <c r="DA656" s="294">
        <v>1410</v>
      </c>
      <c r="DB656" s="294">
        <v>1480</v>
      </c>
      <c r="DC656" s="294">
        <v>1740</v>
      </c>
      <c r="DD656" s="294">
        <v>2190</v>
      </c>
      <c r="DE656" s="294">
        <v>2820</v>
      </c>
      <c r="DF656" s="294">
        <v>3243</v>
      </c>
      <c r="DG656" s="187">
        <v>3666</v>
      </c>
      <c r="DH656" s="294">
        <v>1833</v>
      </c>
      <c r="DI656" s="294">
        <v>1924</v>
      </c>
      <c r="DJ656" s="294">
        <v>2262</v>
      </c>
      <c r="DK656" s="294">
        <v>2847</v>
      </c>
      <c r="DL656" s="294">
        <v>3666</v>
      </c>
      <c r="DM656" s="294">
        <v>4215</v>
      </c>
      <c r="DN656" s="187">
        <v>4765</v>
      </c>
    </row>
    <row r="657" spans="103:118" x14ac:dyDescent="0.2">
      <c r="CY657" s="187" t="s">
        <v>469</v>
      </c>
      <c r="CZ657" s="295">
        <v>75209</v>
      </c>
      <c r="DA657" s="294">
        <v>1690</v>
      </c>
      <c r="DB657" s="294">
        <v>1770</v>
      </c>
      <c r="DC657" s="294">
        <v>2080</v>
      </c>
      <c r="DD657" s="294">
        <v>2620</v>
      </c>
      <c r="DE657" s="294">
        <v>3370</v>
      </c>
      <c r="DF657" s="294">
        <v>3875</v>
      </c>
      <c r="DG657" s="187">
        <v>4381</v>
      </c>
      <c r="DH657" s="294">
        <v>2197</v>
      </c>
      <c r="DI657" s="294">
        <v>2301</v>
      </c>
      <c r="DJ657" s="294">
        <v>2704</v>
      </c>
      <c r="DK657" s="294">
        <v>3406</v>
      </c>
      <c r="DL657" s="294">
        <v>4381</v>
      </c>
      <c r="DM657" s="294">
        <v>5037</v>
      </c>
      <c r="DN657" s="187">
        <v>5695</v>
      </c>
    </row>
    <row r="658" spans="103:118" x14ac:dyDescent="0.2">
      <c r="CY658" s="187" t="s">
        <v>469</v>
      </c>
      <c r="CZ658" s="295">
        <v>75210</v>
      </c>
      <c r="DA658" s="294">
        <v>950</v>
      </c>
      <c r="DB658" s="294">
        <v>1000</v>
      </c>
      <c r="DC658" s="294">
        <v>1170</v>
      </c>
      <c r="DD658" s="294">
        <v>1470</v>
      </c>
      <c r="DE658" s="294">
        <v>1890</v>
      </c>
      <c r="DF658" s="294">
        <v>2173</v>
      </c>
      <c r="DG658" s="187">
        <v>2457</v>
      </c>
      <c r="DH658" s="294">
        <v>1235</v>
      </c>
      <c r="DI658" s="294">
        <v>1300</v>
      </c>
      <c r="DJ658" s="294">
        <v>1521</v>
      </c>
      <c r="DK658" s="294">
        <v>1911</v>
      </c>
      <c r="DL658" s="294">
        <v>2457</v>
      </c>
      <c r="DM658" s="294">
        <v>2824</v>
      </c>
      <c r="DN658" s="187">
        <v>3194</v>
      </c>
    </row>
    <row r="659" spans="103:118" x14ac:dyDescent="0.2">
      <c r="CY659" s="187" t="s">
        <v>469</v>
      </c>
      <c r="CZ659" s="295">
        <v>75211</v>
      </c>
      <c r="DA659" s="294">
        <v>1110</v>
      </c>
      <c r="DB659" s="294">
        <v>1170</v>
      </c>
      <c r="DC659" s="294">
        <v>1370</v>
      </c>
      <c r="DD659" s="294">
        <v>1720</v>
      </c>
      <c r="DE659" s="294">
        <v>2220</v>
      </c>
      <c r="DF659" s="294">
        <v>2553</v>
      </c>
      <c r="DG659" s="187">
        <v>2886</v>
      </c>
      <c r="DH659" s="294">
        <v>1443</v>
      </c>
      <c r="DI659" s="294">
        <v>1521</v>
      </c>
      <c r="DJ659" s="294">
        <v>1781</v>
      </c>
      <c r="DK659" s="294">
        <v>2236</v>
      </c>
      <c r="DL659" s="294">
        <v>2886</v>
      </c>
      <c r="DM659" s="294">
        <v>3318</v>
      </c>
      <c r="DN659" s="187">
        <v>3751</v>
      </c>
    </row>
    <row r="660" spans="103:118" x14ac:dyDescent="0.2">
      <c r="CY660" s="187" t="s">
        <v>469</v>
      </c>
      <c r="CZ660" s="295">
        <v>75212</v>
      </c>
      <c r="DA660" s="294">
        <v>1110</v>
      </c>
      <c r="DB660" s="294">
        <v>1170</v>
      </c>
      <c r="DC660" s="294">
        <v>1370</v>
      </c>
      <c r="DD660" s="294">
        <v>1720</v>
      </c>
      <c r="DE660" s="294">
        <v>2220</v>
      </c>
      <c r="DF660" s="294">
        <v>2553</v>
      </c>
      <c r="DG660" s="187">
        <v>2886</v>
      </c>
      <c r="DH660" s="294">
        <v>1443</v>
      </c>
      <c r="DI660" s="294">
        <v>1521</v>
      </c>
      <c r="DJ660" s="294">
        <v>1781</v>
      </c>
      <c r="DK660" s="294">
        <v>2236</v>
      </c>
      <c r="DL660" s="294">
        <v>2886</v>
      </c>
      <c r="DM660" s="294">
        <v>3318</v>
      </c>
      <c r="DN660" s="187">
        <v>3751</v>
      </c>
    </row>
    <row r="661" spans="103:118" x14ac:dyDescent="0.2">
      <c r="CY661" s="187" t="s">
        <v>469</v>
      </c>
      <c r="CZ661" s="295">
        <v>75214</v>
      </c>
      <c r="DA661" s="294">
        <v>1640</v>
      </c>
      <c r="DB661" s="294">
        <v>1720</v>
      </c>
      <c r="DC661" s="294">
        <v>2020</v>
      </c>
      <c r="DD661" s="294">
        <v>2540</v>
      </c>
      <c r="DE661" s="294">
        <v>3270</v>
      </c>
      <c r="DF661" s="294">
        <v>3760</v>
      </c>
      <c r="DG661" s="187">
        <v>4251</v>
      </c>
      <c r="DH661" s="294">
        <v>2132</v>
      </c>
      <c r="DI661" s="294">
        <v>2236</v>
      </c>
      <c r="DJ661" s="294">
        <v>2626</v>
      </c>
      <c r="DK661" s="294">
        <v>3302</v>
      </c>
      <c r="DL661" s="294">
        <v>4251</v>
      </c>
      <c r="DM661" s="294">
        <v>4888</v>
      </c>
      <c r="DN661" s="187">
        <v>5526</v>
      </c>
    </row>
    <row r="662" spans="103:118" x14ac:dyDescent="0.2">
      <c r="CY662" s="187" t="s">
        <v>469</v>
      </c>
      <c r="CZ662" s="295">
        <v>75215</v>
      </c>
      <c r="DA662" s="294">
        <v>1070</v>
      </c>
      <c r="DB662" s="294">
        <v>1130</v>
      </c>
      <c r="DC662" s="294">
        <v>1320</v>
      </c>
      <c r="DD662" s="294">
        <v>1660</v>
      </c>
      <c r="DE662" s="294">
        <v>2140</v>
      </c>
      <c r="DF662" s="294">
        <v>2461</v>
      </c>
      <c r="DG662" s="187">
        <v>2782</v>
      </c>
      <c r="DH662" s="294">
        <v>1391</v>
      </c>
      <c r="DI662" s="294">
        <v>1469</v>
      </c>
      <c r="DJ662" s="294">
        <v>1716</v>
      </c>
      <c r="DK662" s="294">
        <v>2158</v>
      </c>
      <c r="DL662" s="294">
        <v>2782</v>
      </c>
      <c r="DM662" s="294">
        <v>3199</v>
      </c>
      <c r="DN662" s="187">
        <v>3616</v>
      </c>
    </row>
    <row r="663" spans="103:118" x14ac:dyDescent="0.2">
      <c r="CY663" s="187" t="s">
        <v>469</v>
      </c>
      <c r="CZ663" s="295">
        <v>75216</v>
      </c>
      <c r="DA663" s="294">
        <v>990</v>
      </c>
      <c r="DB663" s="294">
        <v>1040</v>
      </c>
      <c r="DC663" s="294">
        <v>1220</v>
      </c>
      <c r="DD663" s="294">
        <v>1540</v>
      </c>
      <c r="DE663" s="294">
        <v>1980</v>
      </c>
      <c r="DF663" s="294">
        <v>2277</v>
      </c>
      <c r="DG663" s="187">
        <v>2574</v>
      </c>
      <c r="DH663" s="294">
        <v>1287</v>
      </c>
      <c r="DI663" s="294">
        <v>1352</v>
      </c>
      <c r="DJ663" s="294">
        <v>1586</v>
      </c>
      <c r="DK663" s="294">
        <v>2002</v>
      </c>
      <c r="DL663" s="294">
        <v>2574</v>
      </c>
      <c r="DM663" s="294">
        <v>2960</v>
      </c>
      <c r="DN663" s="187">
        <v>3346</v>
      </c>
    </row>
    <row r="664" spans="103:118" x14ac:dyDescent="0.2">
      <c r="CY664" s="187" t="s">
        <v>469</v>
      </c>
      <c r="CZ664" s="295">
        <v>75217</v>
      </c>
      <c r="DA664" s="294">
        <v>1040</v>
      </c>
      <c r="DB664" s="294">
        <v>1090</v>
      </c>
      <c r="DC664" s="294">
        <v>1280</v>
      </c>
      <c r="DD664" s="294">
        <v>1610</v>
      </c>
      <c r="DE664" s="294">
        <v>2070</v>
      </c>
      <c r="DF664" s="294">
        <v>2380</v>
      </c>
      <c r="DG664" s="187">
        <v>2691</v>
      </c>
      <c r="DH664" s="294">
        <v>1352</v>
      </c>
      <c r="DI664" s="294">
        <v>1417</v>
      </c>
      <c r="DJ664" s="294">
        <v>1664</v>
      </c>
      <c r="DK664" s="294">
        <v>2093</v>
      </c>
      <c r="DL664" s="294">
        <v>2691</v>
      </c>
      <c r="DM664" s="294">
        <v>3094</v>
      </c>
      <c r="DN664" s="187">
        <v>3498</v>
      </c>
    </row>
    <row r="665" spans="103:118" x14ac:dyDescent="0.2">
      <c r="CY665" s="187" t="s">
        <v>469</v>
      </c>
      <c r="CZ665" s="295">
        <v>75218</v>
      </c>
      <c r="DA665" s="294">
        <v>1570</v>
      </c>
      <c r="DB665" s="294">
        <v>1650</v>
      </c>
      <c r="DC665" s="294">
        <v>1930</v>
      </c>
      <c r="DD665" s="294">
        <v>2430</v>
      </c>
      <c r="DE665" s="294">
        <v>3130</v>
      </c>
      <c r="DF665" s="294">
        <v>3599</v>
      </c>
      <c r="DG665" s="187">
        <v>4069</v>
      </c>
      <c r="DH665" s="294">
        <v>2041</v>
      </c>
      <c r="DI665" s="294">
        <v>2145</v>
      </c>
      <c r="DJ665" s="294">
        <v>2509</v>
      </c>
      <c r="DK665" s="294">
        <v>3159</v>
      </c>
      <c r="DL665" s="294">
        <v>4069</v>
      </c>
      <c r="DM665" s="294">
        <v>4678</v>
      </c>
      <c r="DN665" s="187">
        <v>5289</v>
      </c>
    </row>
    <row r="666" spans="103:118" x14ac:dyDescent="0.2">
      <c r="CY666" s="187" t="s">
        <v>469</v>
      </c>
      <c r="CZ666" s="295">
        <v>75219</v>
      </c>
      <c r="DA666" s="294">
        <v>1870</v>
      </c>
      <c r="DB666" s="294">
        <v>1970</v>
      </c>
      <c r="DC666" s="294">
        <v>2310</v>
      </c>
      <c r="DD666" s="294">
        <v>2910</v>
      </c>
      <c r="DE666" s="294">
        <v>3740</v>
      </c>
      <c r="DF666" s="294">
        <v>4301</v>
      </c>
      <c r="DG666" s="187">
        <v>4862</v>
      </c>
      <c r="DH666" s="294">
        <v>2431</v>
      </c>
      <c r="DI666" s="294">
        <v>2561</v>
      </c>
      <c r="DJ666" s="294">
        <v>3003</v>
      </c>
      <c r="DK666" s="294">
        <v>3783</v>
      </c>
      <c r="DL666" s="294">
        <v>4862</v>
      </c>
      <c r="DM666" s="294">
        <v>5591</v>
      </c>
      <c r="DN666" s="187">
        <v>6320</v>
      </c>
    </row>
    <row r="667" spans="103:118" x14ac:dyDescent="0.2">
      <c r="CY667" s="187" t="s">
        <v>469</v>
      </c>
      <c r="CZ667" s="295">
        <v>75220</v>
      </c>
      <c r="DA667" s="294">
        <v>1250</v>
      </c>
      <c r="DB667" s="294">
        <v>1310</v>
      </c>
      <c r="DC667" s="294">
        <v>1540</v>
      </c>
      <c r="DD667" s="294">
        <v>1940</v>
      </c>
      <c r="DE667" s="294">
        <v>2490</v>
      </c>
      <c r="DF667" s="294">
        <v>2863</v>
      </c>
      <c r="DG667" s="187">
        <v>3237</v>
      </c>
      <c r="DH667" s="294">
        <v>1625</v>
      </c>
      <c r="DI667" s="294">
        <v>1703</v>
      </c>
      <c r="DJ667" s="294">
        <v>2002</v>
      </c>
      <c r="DK667" s="294">
        <v>2522</v>
      </c>
      <c r="DL667" s="294">
        <v>3237</v>
      </c>
      <c r="DM667" s="294">
        <v>3721</v>
      </c>
      <c r="DN667" s="187">
        <v>4208</v>
      </c>
    </row>
    <row r="668" spans="103:118" x14ac:dyDescent="0.2">
      <c r="CY668" s="187" t="s">
        <v>469</v>
      </c>
      <c r="CZ668" s="295">
        <v>75221</v>
      </c>
      <c r="DA668" s="294">
        <v>1360</v>
      </c>
      <c r="DB668" s="294">
        <v>1430</v>
      </c>
      <c r="DC668" s="294">
        <v>1680</v>
      </c>
      <c r="DD668" s="294">
        <v>2110</v>
      </c>
      <c r="DE668" s="294">
        <v>2720</v>
      </c>
      <c r="DF668" s="294">
        <v>3128</v>
      </c>
      <c r="DG668" s="187">
        <v>3536</v>
      </c>
      <c r="DH668" s="294">
        <v>1768</v>
      </c>
      <c r="DI668" s="294">
        <v>1859</v>
      </c>
      <c r="DJ668" s="294">
        <v>2184</v>
      </c>
      <c r="DK668" s="294">
        <v>2743</v>
      </c>
      <c r="DL668" s="294">
        <v>3536</v>
      </c>
      <c r="DM668" s="294">
        <v>4066</v>
      </c>
      <c r="DN668" s="187">
        <v>4596</v>
      </c>
    </row>
    <row r="669" spans="103:118" x14ac:dyDescent="0.2">
      <c r="CY669" s="187" t="s">
        <v>469</v>
      </c>
      <c r="CZ669" s="295">
        <v>75222</v>
      </c>
      <c r="DA669" s="294">
        <v>1360</v>
      </c>
      <c r="DB669" s="294">
        <v>1430</v>
      </c>
      <c r="DC669" s="294">
        <v>1680</v>
      </c>
      <c r="DD669" s="294">
        <v>2110</v>
      </c>
      <c r="DE669" s="294">
        <v>2720</v>
      </c>
      <c r="DF669" s="294">
        <v>3128</v>
      </c>
      <c r="DG669" s="187">
        <v>3536</v>
      </c>
      <c r="DH669" s="294">
        <v>1768</v>
      </c>
      <c r="DI669" s="294">
        <v>1859</v>
      </c>
      <c r="DJ669" s="294">
        <v>2184</v>
      </c>
      <c r="DK669" s="294">
        <v>2743</v>
      </c>
      <c r="DL669" s="294">
        <v>3536</v>
      </c>
      <c r="DM669" s="294">
        <v>4066</v>
      </c>
      <c r="DN669" s="187">
        <v>4596</v>
      </c>
    </row>
    <row r="670" spans="103:118" x14ac:dyDescent="0.2">
      <c r="CY670" s="187" t="s">
        <v>469</v>
      </c>
      <c r="CZ670" s="295">
        <v>75223</v>
      </c>
      <c r="DA670" s="294">
        <v>1230</v>
      </c>
      <c r="DB670" s="294">
        <v>1300</v>
      </c>
      <c r="DC670" s="294">
        <v>1520</v>
      </c>
      <c r="DD670" s="294">
        <v>1910</v>
      </c>
      <c r="DE670" s="294">
        <v>2460</v>
      </c>
      <c r="DF670" s="294">
        <v>2829</v>
      </c>
      <c r="DG670" s="187">
        <v>3198</v>
      </c>
      <c r="DH670" s="294">
        <v>1599</v>
      </c>
      <c r="DI670" s="294">
        <v>1690</v>
      </c>
      <c r="DJ670" s="294">
        <v>1976</v>
      </c>
      <c r="DK670" s="294">
        <v>2483</v>
      </c>
      <c r="DL670" s="294">
        <v>3198</v>
      </c>
      <c r="DM670" s="294">
        <v>3677</v>
      </c>
      <c r="DN670" s="187">
        <v>4157</v>
      </c>
    </row>
    <row r="671" spans="103:118" x14ac:dyDescent="0.2">
      <c r="CY671" s="187" t="s">
        <v>469</v>
      </c>
      <c r="CZ671" s="295">
        <v>75224</v>
      </c>
      <c r="DA671" s="294">
        <v>1040</v>
      </c>
      <c r="DB671" s="294">
        <v>1090</v>
      </c>
      <c r="DC671" s="294">
        <v>1280</v>
      </c>
      <c r="DD671" s="294">
        <v>1610</v>
      </c>
      <c r="DE671" s="294">
        <v>2070</v>
      </c>
      <c r="DF671" s="294">
        <v>2380</v>
      </c>
      <c r="DG671" s="187">
        <v>2691</v>
      </c>
      <c r="DH671" s="294">
        <v>1352</v>
      </c>
      <c r="DI671" s="294">
        <v>1417</v>
      </c>
      <c r="DJ671" s="294">
        <v>1664</v>
      </c>
      <c r="DK671" s="294">
        <v>2093</v>
      </c>
      <c r="DL671" s="294">
        <v>2691</v>
      </c>
      <c r="DM671" s="294">
        <v>3094</v>
      </c>
      <c r="DN671" s="187">
        <v>3498</v>
      </c>
    </row>
    <row r="672" spans="103:118" x14ac:dyDescent="0.2">
      <c r="CY672" s="187" t="s">
        <v>469</v>
      </c>
      <c r="CZ672" s="295">
        <v>75225</v>
      </c>
      <c r="DA672" s="294">
        <v>2140</v>
      </c>
      <c r="DB672" s="294">
        <v>2250</v>
      </c>
      <c r="DC672" s="294">
        <v>2640</v>
      </c>
      <c r="DD672" s="294">
        <v>3320</v>
      </c>
      <c r="DE672" s="294">
        <v>4280</v>
      </c>
      <c r="DF672" s="294">
        <v>4922</v>
      </c>
      <c r="DG672" s="187">
        <v>5564</v>
      </c>
      <c r="DH672" s="294">
        <v>2782</v>
      </c>
      <c r="DI672" s="294">
        <v>2925</v>
      </c>
      <c r="DJ672" s="294">
        <v>3432</v>
      </c>
      <c r="DK672" s="294">
        <v>4316</v>
      </c>
      <c r="DL672" s="294">
        <v>5564</v>
      </c>
      <c r="DM672" s="294">
        <v>6398</v>
      </c>
      <c r="DN672" s="187">
        <v>7233</v>
      </c>
    </row>
    <row r="673" spans="103:118" x14ac:dyDescent="0.2">
      <c r="CY673" s="187" t="s">
        <v>469</v>
      </c>
      <c r="CZ673" s="295">
        <v>75226</v>
      </c>
      <c r="DA673" s="294">
        <v>1550</v>
      </c>
      <c r="DB673" s="294">
        <v>1630</v>
      </c>
      <c r="DC673" s="294">
        <v>1910</v>
      </c>
      <c r="DD673" s="294">
        <v>2400</v>
      </c>
      <c r="DE673" s="294">
        <v>3090</v>
      </c>
      <c r="DF673" s="294">
        <v>3553</v>
      </c>
      <c r="DG673" s="187">
        <v>4017</v>
      </c>
      <c r="DH673" s="294">
        <v>2015</v>
      </c>
      <c r="DI673" s="294">
        <v>2119</v>
      </c>
      <c r="DJ673" s="294">
        <v>2483</v>
      </c>
      <c r="DK673" s="294">
        <v>3120</v>
      </c>
      <c r="DL673" s="294">
        <v>4017</v>
      </c>
      <c r="DM673" s="294">
        <v>4618</v>
      </c>
      <c r="DN673" s="187">
        <v>5222</v>
      </c>
    </row>
    <row r="674" spans="103:118" x14ac:dyDescent="0.2">
      <c r="CY674" s="187" t="s">
        <v>469</v>
      </c>
      <c r="CZ674" s="295">
        <v>75227</v>
      </c>
      <c r="DA674" s="294">
        <v>1160</v>
      </c>
      <c r="DB674" s="294">
        <v>1220</v>
      </c>
      <c r="DC674" s="294">
        <v>1430</v>
      </c>
      <c r="DD674" s="294">
        <v>1800</v>
      </c>
      <c r="DE674" s="294">
        <v>2320</v>
      </c>
      <c r="DF674" s="294">
        <v>2668</v>
      </c>
      <c r="DG674" s="187">
        <v>3016</v>
      </c>
      <c r="DH674" s="294">
        <v>1508</v>
      </c>
      <c r="DI674" s="294">
        <v>1586</v>
      </c>
      <c r="DJ674" s="294">
        <v>1859</v>
      </c>
      <c r="DK674" s="294">
        <v>2340</v>
      </c>
      <c r="DL674" s="294">
        <v>3016</v>
      </c>
      <c r="DM674" s="294">
        <v>3468</v>
      </c>
      <c r="DN674" s="187">
        <v>3920</v>
      </c>
    </row>
    <row r="675" spans="103:118" x14ac:dyDescent="0.2">
      <c r="CY675" s="187" t="s">
        <v>469</v>
      </c>
      <c r="CZ675" s="295">
        <v>75228</v>
      </c>
      <c r="DA675" s="294">
        <v>1150</v>
      </c>
      <c r="DB675" s="294">
        <v>1210</v>
      </c>
      <c r="DC675" s="294">
        <v>1420</v>
      </c>
      <c r="DD675" s="294">
        <v>1790</v>
      </c>
      <c r="DE675" s="294">
        <v>2300</v>
      </c>
      <c r="DF675" s="294">
        <v>2645</v>
      </c>
      <c r="DG675" s="187">
        <v>2990</v>
      </c>
      <c r="DH675" s="294">
        <v>1495</v>
      </c>
      <c r="DI675" s="294">
        <v>1573</v>
      </c>
      <c r="DJ675" s="294">
        <v>1846</v>
      </c>
      <c r="DK675" s="294">
        <v>2327</v>
      </c>
      <c r="DL675" s="294">
        <v>2990</v>
      </c>
      <c r="DM675" s="294">
        <v>3438</v>
      </c>
      <c r="DN675" s="187">
        <v>3887</v>
      </c>
    </row>
    <row r="676" spans="103:118" x14ac:dyDescent="0.2">
      <c r="CY676" s="187" t="s">
        <v>469</v>
      </c>
      <c r="CZ676" s="295">
        <v>75229</v>
      </c>
      <c r="DA676" s="294">
        <v>1380</v>
      </c>
      <c r="DB676" s="294">
        <v>1450</v>
      </c>
      <c r="DC676" s="294">
        <v>1700</v>
      </c>
      <c r="DD676" s="294">
        <v>2140</v>
      </c>
      <c r="DE676" s="294">
        <v>2750</v>
      </c>
      <c r="DF676" s="294">
        <v>3162</v>
      </c>
      <c r="DG676" s="187">
        <v>3575</v>
      </c>
      <c r="DH676" s="294">
        <v>1794</v>
      </c>
      <c r="DI676" s="294">
        <v>1885</v>
      </c>
      <c r="DJ676" s="294">
        <v>2210</v>
      </c>
      <c r="DK676" s="294">
        <v>2782</v>
      </c>
      <c r="DL676" s="294">
        <v>3575</v>
      </c>
      <c r="DM676" s="294">
        <v>4110</v>
      </c>
      <c r="DN676" s="187">
        <v>4647</v>
      </c>
    </row>
    <row r="677" spans="103:118" x14ac:dyDescent="0.2">
      <c r="CY677" s="187" t="s">
        <v>469</v>
      </c>
      <c r="CZ677" s="295">
        <v>75230</v>
      </c>
      <c r="DA677" s="294">
        <v>1370</v>
      </c>
      <c r="DB677" s="294">
        <v>1440</v>
      </c>
      <c r="DC677" s="294">
        <v>1690</v>
      </c>
      <c r="DD677" s="294">
        <v>2130</v>
      </c>
      <c r="DE677" s="294">
        <v>2740</v>
      </c>
      <c r="DF677" s="294">
        <v>3151</v>
      </c>
      <c r="DG677" s="187">
        <v>3562</v>
      </c>
      <c r="DH677" s="294">
        <v>1781</v>
      </c>
      <c r="DI677" s="294">
        <v>1872</v>
      </c>
      <c r="DJ677" s="294">
        <v>2197</v>
      </c>
      <c r="DK677" s="294">
        <v>2769</v>
      </c>
      <c r="DL677" s="294">
        <v>3562</v>
      </c>
      <c r="DM677" s="294">
        <v>4096</v>
      </c>
      <c r="DN677" s="187">
        <v>4630</v>
      </c>
    </row>
    <row r="678" spans="103:118" x14ac:dyDescent="0.2">
      <c r="CY678" s="187" t="s">
        <v>469</v>
      </c>
      <c r="CZ678" s="295">
        <v>75231</v>
      </c>
      <c r="DA678" s="294">
        <v>1270</v>
      </c>
      <c r="DB678" s="294">
        <v>1340</v>
      </c>
      <c r="DC678" s="294">
        <v>1570</v>
      </c>
      <c r="DD678" s="294">
        <v>1980</v>
      </c>
      <c r="DE678" s="294">
        <v>2540</v>
      </c>
      <c r="DF678" s="294">
        <v>2921</v>
      </c>
      <c r="DG678" s="187">
        <v>3302</v>
      </c>
      <c r="DH678" s="294">
        <v>1651</v>
      </c>
      <c r="DI678" s="294">
        <v>1742</v>
      </c>
      <c r="DJ678" s="294">
        <v>2041</v>
      </c>
      <c r="DK678" s="294">
        <v>2574</v>
      </c>
      <c r="DL678" s="294">
        <v>3302</v>
      </c>
      <c r="DM678" s="294">
        <v>3797</v>
      </c>
      <c r="DN678" s="187">
        <v>4292</v>
      </c>
    </row>
    <row r="679" spans="103:118" x14ac:dyDescent="0.2">
      <c r="CY679" s="187" t="s">
        <v>469</v>
      </c>
      <c r="CZ679" s="295">
        <v>75232</v>
      </c>
      <c r="DA679" s="294">
        <v>1230</v>
      </c>
      <c r="DB679" s="294">
        <v>1300</v>
      </c>
      <c r="DC679" s="294">
        <v>1520</v>
      </c>
      <c r="DD679" s="294">
        <v>1910</v>
      </c>
      <c r="DE679" s="294">
        <v>2460</v>
      </c>
      <c r="DF679" s="294">
        <v>2829</v>
      </c>
      <c r="DG679" s="187">
        <v>3198</v>
      </c>
      <c r="DH679" s="294">
        <v>1599</v>
      </c>
      <c r="DI679" s="294">
        <v>1690</v>
      </c>
      <c r="DJ679" s="294">
        <v>1976</v>
      </c>
      <c r="DK679" s="294">
        <v>2483</v>
      </c>
      <c r="DL679" s="294">
        <v>3198</v>
      </c>
      <c r="DM679" s="294">
        <v>3677</v>
      </c>
      <c r="DN679" s="187">
        <v>4157</v>
      </c>
    </row>
    <row r="680" spans="103:118" x14ac:dyDescent="0.2">
      <c r="CY680" s="187" t="s">
        <v>469</v>
      </c>
      <c r="CZ680" s="295">
        <v>75233</v>
      </c>
      <c r="DA680" s="294">
        <v>1240</v>
      </c>
      <c r="DB680" s="294">
        <v>1310</v>
      </c>
      <c r="DC680" s="294">
        <v>1530</v>
      </c>
      <c r="DD680" s="294">
        <v>1930</v>
      </c>
      <c r="DE680" s="294">
        <v>2480</v>
      </c>
      <c r="DF680" s="294">
        <v>2852</v>
      </c>
      <c r="DG680" s="187">
        <v>3224</v>
      </c>
      <c r="DH680" s="294">
        <v>1612</v>
      </c>
      <c r="DI680" s="294">
        <v>1703</v>
      </c>
      <c r="DJ680" s="294">
        <v>1989</v>
      </c>
      <c r="DK680" s="294">
        <v>2509</v>
      </c>
      <c r="DL680" s="294">
        <v>3224</v>
      </c>
      <c r="DM680" s="294">
        <v>3707</v>
      </c>
      <c r="DN680" s="187">
        <v>4191</v>
      </c>
    </row>
    <row r="681" spans="103:118" x14ac:dyDescent="0.2">
      <c r="CY681" s="187" t="s">
        <v>469</v>
      </c>
      <c r="CZ681" s="295">
        <v>75234</v>
      </c>
      <c r="DA681" s="294">
        <v>1610</v>
      </c>
      <c r="DB681" s="294">
        <v>1690</v>
      </c>
      <c r="DC681" s="294">
        <v>1980</v>
      </c>
      <c r="DD681" s="294">
        <v>2490</v>
      </c>
      <c r="DE681" s="294">
        <v>3210</v>
      </c>
      <c r="DF681" s="294">
        <v>3691</v>
      </c>
      <c r="DG681" s="187">
        <v>4173</v>
      </c>
      <c r="DH681" s="294">
        <v>2093</v>
      </c>
      <c r="DI681" s="294">
        <v>2197</v>
      </c>
      <c r="DJ681" s="294">
        <v>2574</v>
      </c>
      <c r="DK681" s="294">
        <v>3237</v>
      </c>
      <c r="DL681" s="294">
        <v>4173</v>
      </c>
      <c r="DM681" s="294">
        <v>4798</v>
      </c>
      <c r="DN681" s="187">
        <v>5424</v>
      </c>
    </row>
    <row r="682" spans="103:118" x14ac:dyDescent="0.2">
      <c r="CY682" s="187" t="s">
        <v>469</v>
      </c>
      <c r="CZ682" s="295">
        <v>75235</v>
      </c>
      <c r="DA682" s="294">
        <v>1490</v>
      </c>
      <c r="DB682" s="294">
        <v>1570</v>
      </c>
      <c r="DC682" s="294">
        <v>1840</v>
      </c>
      <c r="DD682" s="294">
        <v>2320</v>
      </c>
      <c r="DE682" s="294">
        <v>2980</v>
      </c>
      <c r="DF682" s="294">
        <v>3427</v>
      </c>
      <c r="DG682" s="187">
        <v>3874</v>
      </c>
      <c r="DH682" s="294">
        <v>1937</v>
      </c>
      <c r="DI682" s="294">
        <v>2041</v>
      </c>
      <c r="DJ682" s="294">
        <v>2392</v>
      </c>
      <c r="DK682" s="294">
        <v>3016</v>
      </c>
      <c r="DL682" s="294">
        <v>3874</v>
      </c>
      <c r="DM682" s="294">
        <v>4455</v>
      </c>
      <c r="DN682" s="187">
        <v>5036</v>
      </c>
    </row>
    <row r="683" spans="103:118" x14ac:dyDescent="0.2">
      <c r="CY683" s="187" t="s">
        <v>469</v>
      </c>
      <c r="CZ683" s="295">
        <v>75236</v>
      </c>
      <c r="DA683" s="294">
        <v>1180</v>
      </c>
      <c r="DB683" s="294">
        <v>1250</v>
      </c>
      <c r="DC683" s="294">
        <v>1460</v>
      </c>
      <c r="DD683" s="294">
        <v>1840</v>
      </c>
      <c r="DE683" s="294">
        <v>2360</v>
      </c>
      <c r="DF683" s="294">
        <v>2714</v>
      </c>
      <c r="DG683" s="187">
        <v>3068</v>
      </c>
      <c r="DH683" s="294">
        <v>1534</v>
      </c>
      <c r="DI683" s="294">
        <v>1625</v>
      </c>
      <c r="DJ683" s="294">
        <v>1898</v>
      </c>
      <c r="DK683" s="294">
        <v>2392</v>
      </c>
      <c r="DL683" s="294">
        <v>3068</v>
      </c>
      <c r="DM683" s="294">
        <v>3528</v>
      </c>
      <c r="DN683" s="187">
        <v>3988</v>
      </c>
    </row>
    <row r="684" spans="103:118" x14ac:dyDescent="0.2">
      <c r="CY684" s="187" t="s">
        <v>469</v>
      </c>
      <c r="CZ684" s="295">
        <v>75237</v>
      </c>
      <c r="DA684" s="294">
        <v>1140</v>
      </c>
      <c r="DB684" s="294">
        <v>1200</v>
      </c>
      <c r="DC684" s="294">
        <v>1410</v>
      </c>
      <c r="DD684" s="294">
        <v>1770</v>
      </c>
      <c r="DE684" s="294">
        <v>2280</v>
      </c>
      <c r="DF684" s="294">
        <v>2622</v>
      </c>
      <c r="DG684" s="187">
        <v>2964</v>
      </c>
      <c r="DH684" s="294">
        <v>1482</v>
      </c>
      <c r="DI684" s="294">
        <v>1560</v>
      </c>
      <c r="DJ684" s="294">
        <v>1833</v>
      </c>
      <c r="DK684" s="294">
        <v>2301</v>
      </c>
      <c r="DL684" s="294">
        <v>2964</v>
      </c>
      <c r="DM684" s="294">
        <v>3408</v>
      </c>
      <c r="DN684" s="187">
        <v>3853</v>
      </c>
    </row>
    <row r="685" spans="103:118" x14ac:dyDescent="0.2">
      <c r="CY685" s="187" t="s">
        <v>469</v>
      </c>
      <c r="CZ685" s="295">
        <v>75238</v>
      </c>
      <c r="DA685" s="294">
        <v>1260</v>
      </c>
      <c r="DB685" s="294">
        <v>1320</v>
      </c>
      <c r="DC685" s="294">
        <v>1550</v>
      </c>
      <c r="DD685" s="294">
        <v>1950</v>
      </c>
      <c r="DE685" s="294">
        <v>2510</v>
      </c>
      <c r="DF685" s="294">
        <v>2886</v>
      </c>
      <c r="DG685" s="187">
        <v>3263</v>
      </c>
      <c r="DH685" s="294">
        <v>1638</v>
      </c>
      <c r="DI685" s="294">
        <v>1716</v>
      </c>
      <c r="DJ685" s="294">
        <v>2015</v>
      </c>
      <c r="DK685" s="294">
        <v>2535</v>
      </c>
      <c r="DL685" s="294">
        <v>3263</v>
      </c>
      <c r="DM685" s="294">
        <v>3751</v>
      </c>
      <c r="DN685" s="187">
        <v>4241</v>
      </c>
    </row>
    <row r="686" spans="103:118" x14ac:dyDescent="0.2">
      <c r="CY686" s="187" t="s">
        <v>469</v>
      </c>
      <c r="CZ686" s="295">
        <v>75240</v>
      </c>
      <c r="DA686" s="294">
        <v>1310</v>
      </c>
      <c r="DB686" s="294">
        <v>1380</v>
      </c>
      <c r="DC686" s="294">
        <v>1620</v>
      </c>
      <c r="DD686" s="294">
        <v>2040</v>
      </c>
      <c r="DE686" s="294">
        <v>2620</v>
      </c>
      <c r="DF686" s="294">
        <v>3013</v>
      </c>
      <c r="DG686" s="187">
        <v>3406</v>
      </c>
      <c r="DH686" s="294">
        <v>1703</v>
      </c>
      <c r="DI686" s="294">
        <v>1794</v>
      </c>
      <c r="DJ686" s="294">
        <v>2106</v>
      </c>
      <c r="DK686" s="294">
        <v>2652</v>
      </c>
      <c r="DL686" s="294">
        <v>3406</v>
      </c>
      <c r="DM686" s="294">
        <v>3916</v>
      </c>
      <c r="DN686" s="187">
        <v>4427</v>
      </c>
    </row>
    <row r="687" spans="103:118" x14ac:dyDescent="0.2">
      <c r="CY687" s="187" t="s">
        <v>469</v>
      </c>
      <c r="CZ687" s="295">
        <v>75241</v>
      </c>
      <c r="DA687" s="294">
        <v>1220</v>
      </c>
      <c r="DB687" s="294">
        <v>1280</v>
      </c>
      <c r="DC687" s="294">
        <v>1500</v>
      </c>
      <c r="DD687" s="294">
        <v>1890</v>
      </c>
      <c r="DE687" s="294">
        <v>2430</v>
      </c>
      <c r="DF687" s="294">
        <v>2794</v>
      </c>
      <c r="DG687" s="187">
        <v>3159</v>
      </c>
      <c r="DH687" s="294">
        <v>1586</v>
      </c>
      <c r="DI687" s="294">
        <v>1664</v>
      </c>
      <c r="DJ687" s="294">
        <v>1950</v>
      </c>
      <c r="DK687" s="294">
        <v>2457</v>
      </c>
      <c r="DL687" s="294">
        <v>3159</v>
      </c>
      <c r="DM687" s="294">
        <v>3632</v>
      </c>
      <c r="DN687" s="187">
        <v>4106</v>
      </c>
    </row>
    <row r="688" spans="103:118" x14ac:dyDescent="0.2">
      <c r="CY688" s="187" t="s">
        <v>469</v>
      </c>
      <c r="CZ688" s="295">
        <v>75242</v>
      </c>
      <c r="DA688" s="294">
        <v>1360</v>
      </c>
      <c r="DB688" s="294">
        <v>1430</v>
      </c>
      <c r="DC688" s="294">
        <v>1680</v>
      </c>
      <c r="DD688" s="294">
        <v>2110</v>
      </c>
      <c r="DE688" s="294">
        <v>2720</v>
      </c>
      <c r="DF688" s="294">
        <v>3128</v>
      </c>
      <c r="DG688" s="187">
        <v>3536</v>
      </c>
      <c r="DH688" s="294">
        <v>1768</v>
      </c>
      <c r="DI688" s="294">
        <v>1859</v>
      </c>
      <c r="DJ688" s="294">
        <v>2184</v>
      </c>
      <c r="DK688" s="294">
        <v>2743</v>
      </c>
      <c r="DL688" s="294">
        <v>3536</v>
      </c>
      <c r="DM688" s="294">
        <v>4066</v>
      </c>
      <c r="DN688" s="187">
        <v>4596</v>
      </c>
    </row>
    <row r="689" spans="103:118" x14ac:dyDescent="0.2">
      <c r="CY689" s="187" t="s">
        <v>469</v>
      </c>
      <c r="CZ689" s="295">
        <v>75243</v>
      </c>
      <c r="DA689" s="294">
        <v>1330</v>
      </c>
      <c r="DB689" s="294">
        <v>1400</v>
      </c>
      <c r="DC689" s="294">
        <v>1640</v>
      </c>
      <c r="DD689" s="294">
        <v>2060</v>
      </c>
      <c r="DE689" s="294">
        <v>2660</v>
      </c>
      <c r="DF689" s="294">
        <v>3059</v>
      </c>
      <c r="DG689" s="187">
        <v>3458</v>
      </c>
      <c r="DH689" s="294">
        <v>1729</v>
      </c>
      <c r="DI689" s="294">
        <v>1820</v>
      </c>
      <c r="DJ689" s="294">
        <v>2132</v>
      </c>
      <c r="DK689" s="294">
        <v>2678</v>
      </c>
      <c r="DL689" s="294">
        <v>3458</v>
      </c>
      <c r="DM689" s="294">
        <v>3976</v>
      </c>
      <c r="DN689" s="187">
        <v>4495</v>
      </c>
    </row>
    <row r="690" spans="103:118" x14ac:dyDescent="0.2">
      <c r="CY690" s="187" t="s">
        <v>469</v>
      </c>
      <c r="CZ690" s="295">
        <v>75244</v>
      </c>
      <c r="DA690" s="294">
        <v>1750</v>
      </c>
      <c r="DB690" s="294">
        <v>1840</v>
      </c>
      <c r="DC690" s="294">
        <v>2160</v>
      </c>
      <c r="DD690" s="294">
        <v>2720</v>
      </c>
      <c r="DE690" s="294">
        <v>3500</v>
      </c>
      <c r="DF690" s="294">
        <v>4025</v>
      </c>
      <c r="DG690" s="187">
        <v>4550</v>
      </c>
      <c r="DH690" s="294">
        <v>2275</v>
      </c>
      <c r="DI690" s="294">
        <v>2392</v>
      </c>
      <c r="DJ690" s="294">
        <v>2808</v>
      </c>
      <c r="DK690" s="294">
        <v>3536</v>
      </c>
      <c r="DL690" s="294">
        <v>4550</v>
      </c>
      <c r="DM690" s="294">
        <v>5232</v>
      </c>
      <c r="DN690" s="187">
        <v>5915</v>
      </c>
    </row>
    <row r="691" spans="103:118" x14ac:dyDescent="0.2">
      <c r="CY691" s="187" t="s">
        <v>469</v>
      </c>
      <c r="CZ691" s="295">
        <v>75246</v>
      </c>
      <c r="DA691" s="294">
        <v>1050</v>
      </c>
      <c r="DB691" s="294">
        <v>1110</v>
      </c>
      <c r="DC691" s="294">
        <v>1300</v>
      </c>
      <c r="DD691" s="294">
        <v>1640</v>
      </c>
      <c r="DE691" s="294">
        <v>2110</v>
      </c>
      <c r="DF691" s="294">
        <v>2426</v>
      </c>
      <c r="DG691" s="187">
        <v>2743</v>
      </c>
      <c r="DH691" s="294">
        <v>1365</v>
      </c>
      <c r="DI691" s="294">
        <v>1443</v>
      </c>
      <c r="DJ691" s="294">
        <v>1690</v>
      </c>
      <c r="DK691" s="294">
        <v>2132</v>
      </c>
      <c r="DL691" s="294">
        <v>2743</v>
      </c>
      <c r="DM691" s="294">
        <v>3153</v>
      </c>
      <c r="DN691" s="187">
        <v>3565</v>
      </c>
    </row>
    <row r="692" spans="103:118" x14ac:dyDescent="0.2">
      <c r="CY692" s="187" t="s">
        <v>469</v>
      </c>
      <c r="CZ692" s="295">
        <v>75247</v>
      </c>
      <c r="DA692" s="294">
        <v>1100</v>
      </c>
      <c r="DB692" s="294">
        <v>1150</v>
      </c>
      <c r="DC692" s="294">
        <v>1350</v>
      </c>
      <c r="DD692" s="294">
        <v>1700</v>
      </c>
      <c r="DE692" s="294">
        <v>2190</v>
      </c>
      <c r="DF692" s="294">
        <v>2518</v>
      </c>
      <c r="DG692" s="187">
        <v>2847</v>
      </c>
      <c r="DH692" s="294">
        <v>1430</v>
      </c>
      <c r="DI692" s="294">
        <v>1495</v>
      </c>
      <c r="DJ692" s="294">
        <v>1755</v>
      </c>
      <c r="DK692" s="294">
        <v>2210</v>
      </c>
      <c r="DL692" s="294">
        <v>2847</v>
      </c>
      <c r="DM692" s="294">
        <v>3273</v>
      </c>
      <c r="DN692" s="187">
        <v>3701</v>
      </c>
    </row>
    <row r="693" spans="103:118" x14ac:dyDescent="0.2">
      <c r="CY693" s="187" t="s">
        <v>469</v>
      </c>
      <c r="CZ693" s="295">
        <v>75248</v>
      </c>
      <c r="DA693" s="294">
        <v>1650</v>
      </c>
      <c r="DB693" s="294">
        <v>1730</v>
      </c>
      <c r="DC693" s="294">
        <v>2030</v>
      </c>
      <c r="DD693" s="294">
        <v>2550</v>
      </c>
      <c r="DE693" s="294">
        <v>3290</v>
      </c>
      <c r="DF693" s="294">
        <v>3783</v>
      </c>
      <c r="DG693" s="187">
        <v>4277</v>
      </c>
      <c r="DH693" s="294">
        <v>2145</v>
      </c>
      <c r="DI693" s="294">
        <v>2249</v>
      </c>
      <c r="DJ693" s="294">
        <v>2639</v>
      </c>
      <c r="DK693" s="294">
        <v>3315</v>
      </c>
      <c r="DL693" s="294">
        <v>4277</v>
      </c>
      <c r="DM693" s="294">
        <v>4917</v>
      </c>
      <c r="DN693" s="187">
        <v>5560</v>
      </c>
    </row>
    <row r="694" spans="103:118" x14ac:dyDescent="0.2">
      <c r="CY694" s="187" t="s">
        <v>469</v>
      </c>
      <c r="CZ694" s="295">
        <v>75249</v>
      </c>
      <c r="DA694" s="294">
        <v>1870</v>
      </c>
      <c r="DB694" s="294">
        <v>1960</v>
      </c>
      <c r="DC694" s="294">
        <v>2300</v>
      </c>
      <c r="DD694" s="294">
        <v>2890</v>
      </c>
      <c r="DE694" s="294">
        <v>3720</v>
      </c>
      <c r="DF694" s="294">
        <v>4278</v>
      </c>
      <c r="DG694" s="187">
        <v>4836</v>
      </c>
      <c r="DH694" s="294">
        <v>2431</v>
      </c>
      <c r="DI694" s="294">
        <v>2548</v>
      </c>
      <c r="DJ694" s="294">
        <v>2990</v>
      </c>
      <c r="DK694" s="294">
        <v>3757</v>
      </c>
      <c r="DL694" s="294">
        <v>4836</v>
      </c>
      <c r="DM694" s="294">
        <v>5561</v>
      </c>
      <c r="DN694" s="187">
        <v>6286</v>
      </c>
    </row>
    <row r="695" spans="103:118" x14ac:dyDescent="0.2">
      <c r="CY695" s="187" t="s">
        <v>469</v>
      </c>
      <c r="CZ695" s="295">
        <v>75250</v>
      </c>
      <c r="DA695" s="294">
        <v>1360</v>
      </c>
      <c r="DB695" s="294">
        <v>1430</v>
      </c>
      <c r="DC695" s="294">
        <v>1680</v>
      </c>
      <c r="DD695" s="294">
        <v>2110</v>
      </c>
      <c r="DE695" s="294">
        <v>2720</v>
      </c>
      <c r="DF695" s="294">
        <v>3128</v>
      </c>
      <c r="DG695" s="187">
        <v>3536</v>
      </c>
      <c r="DH695" s="294">
        <v>1768</v>
      </c>
      <c r="DI695" s="294">
        <v>1859</v>
      </c>
      <c r="DJ695" s="294">
        <v>2184</v>
      </c>
      <c r="DK695" s="294">
        <v>2743</v>
      </c>
      <c r="DL695" s="294">
        <v>3536</v>
      </c>
      <c r="DM695" s="294">
        <v>4066</v>
      </c>
      <c r="DN695" s="187">
        <v>4596</v>
      </c>
    </row>
    <row r="696" spans="103:118" x14ac:dyDescent="0.2">
      <c r="CY696" s="187" t="s">
        <v>469</v>
      </c>
      <c r="CZ696" s="295">
        <v>75251</v>
      </c>
      <c r="DA696" s="294">
        <v>1650</v>
      </c>
      <c r="DB696" s="294">
        <v>1730</v>
      </c>
      <c r="DC696" s="294">
        <v>2030</v>
      </c>
      <c r="DD696" s="294">
        <v>2550</v>
      </c>
      <c r="DE696" s="294">
        <v>3290</v>
      </c>
      <c r="DF696" s="294">
        <v>3783</v>
      </c>
      <c r="DG696" s="187">
        <v>4277</v>
      </c>
      <c r="DH696" s="294">
        <v>2145</v>
      </c>
      <c r="DI696" s="294">
        <v>2249</v>
      </c>
      <c r="DJ696" s="294">
        <v>2639</v>
      </c>
      <c r="DK696" s="294">
        <v>3315</v>
      </c>
      <c r="DL696" s="294">
        <v>4277</v>
      </c>
      <c r="DM696" s="294">
        <v>4917</v>
      </c>
      <c r="DN696" s="187">
        <v>5560</v>
      </c>
    </row>
    <row r="697" spans="103:118" x14ac:dyDescent="0.2">
      <c r="CY697" s="187" t="s">
        <v>469</v>
      </c>
      <c r="CZ697" s="295">
        <v>75252</v>
      </c>
      <c r="DA697" s="294">
        <v>1490</v>
      </c>
      <c r="DB697" s="294">
        <v>1570</v>
      </c>
      <c r="DC697" s="294">
        <v>1840</v>
      </c>
      <c r="DD697" s="294">
        <v>2320</v>
      </c>
      <c r="DE697" s="294">
        <v>2980</v>
      </c>
      <c r="DF697" s="294">
        <v>3427</v>
      </c>
      <c r="DG697" s="187">
        <v>3874</v>
      </c>
      <c r="DH697" s="294">
        <v>1937</v>
      </c>
      <c r="DI697" s="294">
        <v>2041</v>
      </c>
      <c r="DJ697" s="294">
        <v>2392</v>
      </c>
      <c r="DK697" s="294">
        <v>3016</v>
      </c>
      <c r="DL697" s="294">
        <v>3874</v>
      </c>
      <c r="DM697" s="294">
        <v>4455</v>
      </c>
      <c r="DN697" s="187">
        <v>5036</v>
      </c>
    </row>
    <row r="698" spans="103:118" x14ac:dyDescent="0.2">
      <c r="CY698" s="187" t="s">
        <v>469</v>
      </c>
      <c r="CZ698" s="295">
        <v>75253</v>
      </c>
      <c r="DA698" s="294">
        <v>1310</v>
      </c>
      <c r="DB698" s="294">
        <v>1380</v>
      </c>
      <c r="DC698" s="294">
        <v>1620</v>
      </c>
      <c r="DD698" s="294">
        <v>2040</v>
      </c>
      <c r="DE698" s="294">
        <v>2620</v>
      </c>
      <c r="DF698" s="294">
        <v>3013</v>
      </c>
      <c r="DG698" s="187">
        <v>3406</v>
      </c>
      <c r="DH698" s="294">
        <v>1703</v>
      </c>
      <c r="DI698" s="294">
        <v>1794</v>
      </c>
      <c r="DJ698" s="294">
        <v>2106</v>
      </c>
      <c r="DK698" s="294">
        <v>2652</v>
      </c>
      <c r="DL698" s="294">
        <v>3406</v>
      </c>
      <c r="DM698" s="294">
        <v>3916</v>
      </c>
      <c r="DN698" s="187">
        <v>4427</v>
      </c>
    </row>
    <row r="699" spans="103:118" x14ac:dyDescent="0.2">
      <c r="CY699" s="187" t="s">
        <v>469</v>
      </c>
      <c r="CZ699" s="295">
        <v>75254</v>
      </c>
      <c r="DA699" s="294">
        <v>1570</v>
      </c>
      <c r="DB699" s="294">
        <v>1660</v>
      </c>
      <c r="DC699" s="294">
        <v>1940</v>
      </c>
      <c r="DD699" s="294">
        <v>2440</v>
      </c>
      <c r="DE699" s="294">
        <v>3140</v>
      </c>
      <c r="DF699" s="294">
        <v>3611</v>
      </c>
      <c r="DG699" s="187">
        <v>4082</v>
      </c>
      <c r="DH699" s="294">
        <v>2041</v>
      </c>
      <c r="DI699" s="294">
        <v>2158</v>
      </c>
      <c r="DJ699" s="294">
        <v>2522</v>
      </c>
      <c r="DK699" s="294">
        <v>3172</v>
      </c>
      <c r="DL699" s="294">
        <v>4082</v>
      </c>
      <c r="DM699" s="294">
        <v>4694</v>
      </c>
      <c r="DN699" s="187">
        <v>5306</v>
      </c>
    </row>
    <row r="700" spans="103:118" x14ac:dyDescent="0.2">
      <c r="CY700" s="187" t="s">
        <v>469</v>
      </c>
      <c r="CZ700" s="295">
        <v>75261</v>
      </c>
      <c r="DA700" s="294">
        <v>1270</v>
      </c>
      <c r="DB700" s="294">
        <v>1390</v>
      </c>
      <c r="DC700" s="294">
        <v>1620</v>
      </c>
      <c r="DD700" s="294">
        <v>2150</v>
      </c>
      <c r="DE700" s="294">
        <v>2620</v>
      </c>
      <c r="DF700" s="294">
        <v>3013</v>
      </c>
      <c r="DG700" s="187">
        <v>3406</v>
      </c>
      <c r="DH700" s="294">
        <v>1651</v>
      </c>
      <c r="DI700" s="294">
        <v>1807</v>
      </c>
      <c r="DJ700" s="294">
        <v>2106</v>
      </c>
      <c r="DK700" s="294">
        <v>2795</v>
      </c>
      <c r="DL700" s="294">
        <v>3406</v>
      </c>
      <c r="DM700" s="294">
        <v>3916</v>
      </c>
      <c r="DN700" s="187">
        <v>4427</v>
      </c>
    </row>
    <row r="701" spans="103:118" x14ac:dyDescent="0.2">
      <c r="CY701" s="187" t="s">
        <v>469</v>
      </c>
      <c r="CZ701" s="295">
        <v>75270</v>
      </c>
      <c r="DA701" s="294">
        <v>1360</v>
      </c>
      <c r="DB701" s="294">
        <v>1430</v>
      </c>
      <c r="DC701" s="294">
        <v>1680</v>
      </c>
      <c r="DD701" s="294">
        <v>2110</v>
      </c>
      <c r="DE701" s="294">
        <v>2720</v>
      </c>
      <c r="DF701" s="294">
        <v>3128</v>
      </c>
      <c r="DG701" s="187">
        <v>3536</v>
      </c>
      <c r="DH701" s="294">
        <v>1768</v>
      </c>
      <c r="DI701" s="294">
        <v>1859</v>
      </c>
      <c r="DJ701" s="294">
        <v>2184</v>
      </c>
      <c r="DK701" s="294">
        <v>2743</v>
      </c>
      <c r="DL701" s="294">
        <v>3536</v>
      </c>
      <c r="DM701" s="294">
        <v>4066</v>
      </c>
      <c r="DN701" s="187">
        <v>4596</v>
      </c>
    </row>
    <row r="702" spans="103:118" x14ac:dyDescent="0.2">
      <c r="CY702" s="187" t="s">
        <v>469</v>
      </c>
      <c r="CZ702" s="295">
        <v>75287</v>
      </c>
      <c r="DA702" s="294">
        <v>1590</v>
      </c>
      <c r="DB702" s="294">
        <v>1670</v>
      </c>
      <c r="DC702" s="294">
        <v>1960</v>
      </c>
      <c r="DD702" s="294">
        <v>2470</v>
      </c>
      <c r="DE702" s="294">
        <v>3170</v>
      </c>
      <c r="DF702" s="294">
        <v>3645</v>
      </c>
      <c r="DG702" s="187">
        <v>4121</v>
      </c>
      <c r="DH702" s="294">
        <v>2067</v>
      </c>
      <c r="DI702" s="294">
        <v>2171</v>
      </c>
      <c r="DJ702" s="294">
        <v>2548</v>
      </c>
      <c r="DK702" s="294">
        <v>3211</v>
      </c>
      <c r="DL702" s="294">
        <v>4121</v>
      </c>
      <c r="DM702" s="294">
        <v>4738</v>
      </c>
      <c r="DN702" s="187">
        <v>5357</v>
      </c>
    </row>
    <row r="703" spans="103:118" x14ac:dyDescent="0.2">
      <c r="CY703" s="187" t="s">
        <v>469</v>
      </c>
      <c r="CZ703" s="295">
        <v>75313</v>
      </c>
      <c r="DA703" s="294">
        <v>1360</v>
      </c>
      <c r="DB703" s="294">
        <v>1430</v>
      </c>
      <c r="DC703" s="294">
        <v>1680</v>
      </c>
      <c r="DD703" s="294">
        <v>2110</v>
      </c>
      <c r="DE703" s="294">
        <v>2720</v>
      </c>
      <c r="DF703" s="294">
        <v>3128</v>
      </c>
      <c r="DG703" s="187">
        <v>3536</v>
      </c>
      <c r="DH703" s="294">
        <v>1768</v>
      </c>
      <c r="DI703" s="294">
        <v>1859</v>
      </c>
      <c r="DJ703" s="294">
        <v>2184</v>
      </c>
      <c r="DK703" s="294">
        <v>2743</v>
      </c>
      <c r="DL703" s="294">
        <v>3536</v>
      </c>
      <c r="DM703" s="294">
        <v>4066</v>
      </c>
      <c r="DN703" s="187">
        <v>4596</v>
      </c>
    </row>
    <row r="704" spans="103:118" x14ac:dyDescent="0.2">
      <c r="CY704" s="187" t="s">
        <v>469</v>
      </c>
      <c r="CZ704" s="295">
        <v>75315</v>
      </c>
      <c r="DA704" s="294">
        <v>1360</v>
      </c>
      <c r="DB704" s="294">
        <v>1430</v>
      </c>
      <c r="DC704" s="294">
        <v>1680</v>
      </c>
      <c r="DD704" s="294">
        <v>2110</v>
      </c>
      <c r="DE704" s="294">
        <v>2720</v>
      </c>
      <c r="DF704" s="294">
        <v>3128</v>
      </c>
      <c r="DG704" s="187">
        <v>3536</v>
      </c>
      <c r="DH704" s="294">
        <v>1768</v>
      </c>
      <c r="DI704" s="294">
        <v>1859</v>
      </c>
      <c r="DJ704" s="294">
        <v>2184</v>
      </c>
      <c r="DK704" s="294">
        <v>2743</v>
      </c>
      <c r="DL704" s="294">
        <v>3536</v>
      </c>
      <c r="DM704" s="294">
        <v>4066</v>
      </c>
      <c r="DN704" s="187">
        <v>4596</v>
      </c>
    </row>
    <row r="705" spans="103:118" x14ac:dyDescent="0.2">
      <c r="CY705" s="187" t="s">
        <v>469</v>
      </c>
      <c r="CZ705" s="295">
        <v>75336</v>
      </c>
      <c r="DA705" s="294">
        <v>1360</v>
      </c>
      <c r="DB705" s="294">
        <v>1430</v>
      </c>
      <c r="DC705" s="294">
        <v>1680</v>
      </c>
      <c r="DD705" s="294">
        <v>2110</v>
      </c>
      <c r="DE705" s="294">
        <v>2720</v>
      </c>
      <c r="DF705" s="294">
        <v>3128</v>
      </c>
      <c r="DG705" s="187">
        <v>3536</v>
      </c>
      <c r="DH705" s="294">
        <v>1768</v>
      </c>
      <c r="DI705" s="294">
        <v>1859</v>
      </c>
      <c r="DJ705" s="294">
        <v>2184</v>
      </c>
      <c r="DK705" s="294">
        <v>2743</v>
      </c>
      <c r="DL705" s="294">
        <v>3536</v>
      </c>
      <c r="DM705" s="294">
        <v>4066</v>
      </c>
      <c r="DN705" s="187">
        <v>4596</v>
      </c>
    </row>
    <row r="706" spans="103:118" x14ac:dyDescent="0.2">
      <c r="CY706" s="187" t="s">
        <v>469</v>
      </c>
      <c r="CZ706" s="295">
        <v>75339</v>
      </c>
      <c r="DA706" s="294">
        <v>1360</v>
      </c>
      <c r="DB706" s="294">
        <v>1430</v>
      </c>
      <c r="DC706" s="294">
        <v>1680</v>
      </c>
      <c r="DD706" s="294">
        <v>2110</v>
      </c>
      <c r="DE706" s="294">
        <v>2720</v>
      </c>
      <c r="DF706" s="294">
        <v>3128</v>
      </c>
      <c r="DG706" s="187">
        <v>3536</v>
      </c>
      <c r="DH706" s="294">
        <v>1768</v>
      </c>
      <c r="DI706" s="294">
        <v>1859</v>
      </c>
      <c r="DJ706" s="294">
        <v>2184</v>
      </c>
      <c r="DK706" s="294">
        <v>2743</v>
      </c>
      <c r="DL706" s="294">
        <v>3536</v>
      </c>
      <c r="DM706" s="294">
        <v>4066</v>
      </c>
      <c r="DN706" s="187">
        <v>4596</v>
      </c>
    </row>
    <row r="707" spans="103:118" x14ac:dyDescent="0.2">
      <c r="CY707" s="187" t="s">
        <v>469</v>
      </c>
      <c r="CZ707" s="295">
        <v>75342</v>
      </c>
      <c r="DA707" s="294">
        <v>1360</v>
      </c>
      <c r="DB707" s="294">
        <v>1430</v>
      </c>
      <c r="DC707" s="294">
        <v>1680</v>
      </c>
      <c r="DD707" s="294">
        <v>2110</v>
      </c>
      <c r="DE707" s="294">
        <v>2720</v>
      </c>
      <c r="DF707" s="294">
        <v>3128</v>
      </c>
      <c r="DG707" s="187">
        <v>3536</v>
      </c>
      <c r="DH707" s="294">
        <v>1768</v>
      </c>
      <c r="DI707" s="294">
        <v>1859</v>
      </c>
      <c r="DJ707" s="294">
        <v>2184</v>
      </c>
      <c r="DK707" s="294">
        <v>2743</v>
      </c>
      <c r="DL707" s="294">
        <v>3536</v>
      </c>
      <c r="DM707" s="294">
        <v>4066</v>
      </c>
      <c r="DN707" s="187">
        <v>4596</v>
      </c>
    </row>
    <row r="708" spans="103:118" x14ac:dyDescent="0.2">
      <c r="CY708" s="187" t="s">
        <v>469</v>
      </c>
      <c r="CZ708" s="295">
        <v>75354</v>
      </c>
      <c r="DA708" s="294">
        <v>1360</v>
      </c>
      <c r="DB708" s="294">
        <v>1430</v>
      </c>
      <c r="DC708" s="294">
        <v>1680</v>
      </c>
      <c r="DD708" s="294">
        <v>2110</v>
      </c>
      <c r="DE708" s="294">
        <v>2720</v>
      </c>
      <c r="DF708" s="294">
        <v>3128</v>
      </c>
      <c r="DG708" s="187">
        <v>3536</v>
      </c>
      <c r="DH708" s="294">
        <v>1768</v>
      </c>
      <c r="DI708" s="294">
        <v>1859</v>
      </c>
      <c r="DJ708" s="294">
        <v>2184</v>
      </c>
      <c r="DK708" s="294">
        <v>2743</v>
      </c>
      <c r="DL708" s="294">
        <v>3536</v>
      </c>
      <c r="DM708" s="294">
        <v>4066</v>
      </c>
      <c r="DN708" s="187">
        <v>4596</v>
      </c>
    </row>
    <row r="709" spans="103:118" x14ac:dyDescent="0.2">
      <c r="CY709" s="187" t="s">
        <v>469</v>
      </c>
      <c r="CZ709" s="295">
        <v>75355</v>
      </c>
      <c r="DA709" s="294">
        <v>1360</v>
      </c>
      <c r="DB709" s="294">
        <v>1430</v>
      </c>
      <c r="DC709" s="294">
        <v>1680</v>
      </c>
      <c r="DD709" s="294">
        <v>2110</v>
      </c>
      <c r="DE709" s="294">
        <v>2720</v>
      </c>
      <c r="DF709" s="294">
        <v>3128</v>
      </c>
      <c r="DG709" s="187">
        <v>3536</v>
      </c>
      <c r="DH709" s="294">
        <v>1768</v>
      </c>
      <c r="DI709" s="294">
        <v>1859</v>
      </c>
      <c r="DJ709" s="294">
        <v>2184</v>
      </c>
      <c r="DK709" s="294">
        <v>2743</v>
      </c>
      <c r="DL709" s="294">
        <v>3536</v>
      </c>
      <c r="DM709" s="294">
        <v>4066</v>
      </c>
      <c r="DN709" s="187">
        <v>4596</v>
      </c>
    </row>
    <row r="710" spans="103:118" x14ac:dyDescent="0.2">
      <c r="CY710" s="187" t="s">
        <v>469</v>
      </c>
      <c r="CZ710" s="295">
        <v>75356</v>
      </c>
      <c r="DA710" s="294">
        <v>1360</v>
      </c>
      <c r="DB710" s="294">
        <v>1430</v>
      </c>
      <c r="DC710" s="294">
        <v>1680</v>
      </c>
      <c r="DD710" s="294">
        <v>2110</v>
      </c>
      <c r="DE710" s="294">
        <v>2720</v>
      </c>
      <c r="DF710" s="294">
        <v>3128</v>
      </c>
      <c r="DG710" s="187">
        <v>3536</v>
      </c>
      <c r="DH710" s="294">
        <v>1768</v>
      </c>
      <c r="DI710" s="294">
        <v>1859</v>
      </c>
      <c r="DJ710" s="294">
        <v>2184</v>
      </c>
      <c r="DK710" s="294">
        <v>2743</v>
      </c>
      <c r="DL710" s="294">
        <v>3536</v>
      </c>
      <c r="DM710" s="294">
        <v>4066</v>
      </c>
      <c r="DN710" s="187">
        <v>4596</v>
      </c>
    </row>
    <row r="711" spans="103:118" x14ac:dyDescent="0.2">
      <c r="CY711" s="187" t="s">
        <v>469</v>
      </c>
      <c r="CZ711" s="295">
        <v>75357</v>
      </c>
      <c r="DA711" s="294">
        <v>1360</v>
      </c>
      <c r="DB711" s="294">
        <v>1430</v>
      </c>
      <c r="DC711" s="294">
        <v>1680</v>
      </c>
      <c r="DD711" s="294">
        <v>2110</v>
      </c>
      <c r="DE711" s="294">
        <v>2720</v>
      </c>
      <c r="DF711" s="294">
        <v>3128</v>
      </c>
      <c r="DG711" s="187">
        <v>3536</v>
      </c>
      <c r="DH711" s="294">
        <v>1768</v>
      </c>
      <c r="DI711" s="294">
        <v>1859</v>
      </c>
      <c r="DJ711" s="294">
        <v>2184</v>
      </c>
      <c r="DK711" s="294">
        <v>2743</v>
      </c>
      <c r="DL711" s="294">
        <v>3536</v>
      </c>
      <c r="DM711" s="294">
        <v>4066</v>
      </c>
      <c r="DN711" s="187">
        <v>4596</v>
      </c>
    </row>
    <row r="712" spans="103:118" x14ac:dyDescent="0.2">
      <c r="CY712" s="187" t="s">
        <v>469</v>
      </c>
      <c r="CZ712" s="295">
        <v>75360</v>
      </c>
      <c r="DA712" s="294">
        <v>1360</v>
      </c>
      <c r="DB712" s="294">
        <v>1430</v>
      </c>
      <c r="DC712" s="294">
        <v>1680</v>
      </c>
      <c r="DD712" s="294">
        <v>2110</v>
      </c>
      <c r="DE712" s="294">
        <v>2720</v>
      </c>
      <c r="DF712" s="294">
        <v>3128</v>
      </c>
      <c r="DG712" s="187">
        <v>3536</v>
      </c>
      <c r="DH712" s="294">
        <v>1768</v>
      </c>
      <c r="DI712" s="294">
        <v>1859</v>
      </c>
      <c r="DJ712" s="294">
        <v>2184</v>
      </c>
      <c r="DK712" s="294">
        <v>2743</v>
      </c>
      <c r="DL712" s="294">
        <v>3536</v>
      </c>
      <c r="DM712" s="294">
        <v>4066</v>
      </c>
      <c r="DN712" s="187">
        <v>4596</v>
      </c>
    </row>
    <row r="713" spans="103:118" x14ac:dyDescent="0.2">
      <c r="CY713" s="187" t="s">
        <v>469</v>
      </c>
      <c r="CZ713" s="295">
        <v>75367</v>
      </c>
      <c r="DA713" s="294">
        <v>1360</v>
      </c>
      <c r="DB713" s="294">
        <v>1430</v>
      </c>
      <c r="DC713" s="294">
        <v>1680</v>
      </c>
      <c r="DD713" s="294">
        <v>2110</v>
      </c>
      <c r="DE713" s="294">
        <v>2720</v>
      </c>
      <c r="DF713" s="294">
        <v>3128</v>
      </c>
      <c r="DG713" s="187">
        <v>3536</v>
      </c>
      <c r="DH713" s="294">
        <v>1768</v>
      </c>
      <c r="DI713" s="294">
        <v>1859</v>
      </c>
      <c r="DJ713" s="294">
        <v>2184</v>
      </c>
      <c r="DK713" s="294">
        <v>2743</v>
      </c>
      <c r="DL713" s="294">
        <v>3536</v>
      </c>
      <c r="DM713" s="294">
        <v>4066</v>
      </c>
      <c r="DN713" s="187">
        <v>4596</v>
      </c>
    </row>
    <row r="714" spans="103:118" x14ac:dyDescent="0.2">
      <c r="CY714" s="187" t="s">
        <v>469</v>
      </c>
      <c r="CZ714" s="295">
        <v>75370</v>
      </c>
      <c r="DA714" s="294">
        <v>1680</v>
      </c>
      <c r="DB714" s="294">
        <v>1770</v>
      </c>
      <c r="DC714" s="294">
        <v>2070</v>
      </c>
      <c r="DD714" s="294">
        <v>2600</v>
      </c>
      <c r="DE714" s="294">
        <v>3350</v>
      </c>
      <c r="DF714" s="294">
        <v>3852</v>
      </c>
      <c r="DG714" s="187">
        <v>4355</v>
      </c>
      <c r="DH714" s="294">
        <v>2184</v>
      </c>
      <c r="DI714" s="294">
        <v>2301</v>
      </c>
      <c r="DJ714" s="294">
        <v>2691</v>
      </c>
      <c r="DK714" s="294">
        <v>3380</v>
      </c>
      <c r="DL714" s="294">
        <v>4355</v>
      </c>
      <c r="DM714" s="294">
        <v>5007</v>
      </c>
      <c r="DN714" s="187">
        <v>5661</v>
      </c>
    </row>
    <row r="715" spans="103:118" x14ac:dyDescent="0.2">
      <c r="CY715" s="187" t="s">
        <v>469</v>
      </c>
      <c r="CZ715" s="295">
        <v>75371</v>
      </c>
      <c r="DA715" s="294">
        <v>1360</v>
      </c>
      <c r="DB715" s="294">
        <v>1430</v>
      </c>
      <c r="DC715" s="294">
        <v>1680</v>
      </c>
      <c r="DD715" s="294">
        <v>2110</v>
      </c>
      <c r="DE715" s="294">
        <v>2720</v>
      </c>
      <c r="DF715" s="294">
        <v>3128</v>
      </c>
      <c r="DG715" s="187">
        <v>3536</v>
      </c>
      <c r="DH715" s="294">
        <v>1768</v>
      </c>
      <c r="DI715" s="294">
        <v>1859</v>
      </c>
      <c r="DJ715" s="294">
        <v>2184</v>
      </c>
      <c r="DK715" s="294">
        <v>2743</v>
      </c>
      <c r="DL715" s="294">
        <v>3536</v>
      </c>
      <c r="DM715" s="294">
        <v>4066</v>
      </c>
      <c r="DN715" s="187">
        <v>4596</v>
      </c>
    </row>
    <row r="716" spans="103:118" x14ac:dyDescent="0.2">
      <c r="CY716" s="187" t="s">
        <v>469</v>
      </c>
      <c r="CZ716" s="295">
        <v>75372</v>
      </c>
      <c r="DA716" s="294">
        <v>1360</v>
      </c>
      <c r="DB716" s="294">
        <v>1430</v>
      </c>
      <c r="DC716" s="294">
        <v>1680</v>
      </c>
      <c r="DD716" s="294">
        <v>2110</v>
      </c>
      <c r="DE716" s="294">
        <v>2720</v>
      </c>
      <c r="DF716" s="294">
        <v>3128</v>
      </c>
      <c r="DG716" s="187">
        <v>3536</v>
      </c>
      <c r="DH716" s="294">
        <v>1768</v>
      </c>
      <c r="DI716" s="294">
        <v>1859</v>
      </c>
      <c r="DJ716" s="294">
        <v>2184</v>
      </c>
      <c r="DK716" s="294">
        <v>2743</v>
      </c>
      <c r="DL716" s="294">
        <v>3536</v>
      </c>
      <c r="DM716" s="294">
        <v>4066</v>
      </c>
      <c r="DN716" s="187">
        <v>4596</v>
      </c>
    </row>
    <row r="717" spans="103:118" x14ac:dyDescent="0.2">
      <c r="CY717" s="187" t="s">
        <v>469</v>
      </c>
      <c r="CZ717" s="295">
        <v>75374</v>
      </c>
      <c r="DA717" s="294">
        <v>1360</v>
      </c>
      <c r="DB717" s="294">
        <v>1430</v>
      </c>
      <c r="DC717" s="294">
        <v>1680</v>
      </c>
      <c r="DD717" s="294">
        <v>2110</v>
      </c>
      <c r="DE717" s="294">
        <v>2720</v>
      </c>
      <c r="DF717" s="294">
        <v>3128</v>
      </c>
      <c r="DG717" s="187">
        <v>3536</v>
      </c>
      <c r="DH717" s="294">
        <v>1768</v>
      </c>
      <c r="DI717" s="294">
        <v>1859</v>
      </c>
      <c r="DJ717" s="294">
        <v>2184</v>
      </c>
      <c r="DK717" s="294">
        <v>2743</v>
      </c>
      <c r="DL717" s="294">
        <v>3536</v>
      </c>
      <c r="DM717" s="294">
        <v>4066</v>
      </c>
      <c r="DN717" s="187">
        <v>4596</v>
      </c>
    </row>
    <row r="718" spans="103:118" x14ac:dyDescent="0.2">
      <c r="CY718" s="187" t="s">
        <v>469</v>
      </c>
      <c r="CZ718" s="295">
        <v>75376</v>
      </c>
      <c r="DA718" s="294">
        <v>1360</v>
      </c>
      <c r="DB718" s="294">
        <v>1430</v>
      </c>
      <c r="DC718" s="294">
        <v>1680</v>
      </c>
      <c r="DD718" s="294">
        <v>2110</v>
      </c>
      <c r="DE718" s="294">
        <v>2720</v>
      </c>
      <c r="DF718" s="294">
        <v>3128</v>
      </c>
      <c r="DG718" s="187">
        <v>3536</v>
      </c>
      <c r="DH718" s="294">
        <v>1768</v>
      </c>
      <c r="DI718" s="294">
        <v>1859</v>
      </c>
      <c r="DJ718" s="294">
        <v>2184</v>
      </c>
      <c r="DK718" s="294">
        <v>2743</v>
      </c>
      <c r="DL718" s="294">
        <v>3536</v>
      </c>
      <c r="DM718" s="294">
        <v>4066</v>
      </c>
      <c r="DN718" s="187">
        <v>4596</v>
      </c>
    </row>
    <row r="719" spans="103:118" x14ac:dyDescent="0.2">
      <c r="CY719" s="187" t="s">
        <v>469</v>
      </c>
      <c r="CZ719" s="295">
        <v>75378</v>
      </c>
      <c r="DA719" s="294">
        <v>1360</v>
      </c>
      <c r="DB719" s="294">
        <v>1430</v>
      </c>
      <c r="DC719" s="294">
        <v>1680</v>
      </c>
      <c r="DD719" s="294">
        <v>2110</v>
      </c>
      <c r="DE719" s="294">
        <v>2720</v>
      </c>
      <c r="DF719" s="294">
        <v>3128</v>
      </c>
      <c r="DG719" s="187">
        <v>3536</v>
      </c>
      <c r="DH719" s="294">
        <v>1768</v>
      </c>
      <c r="DI719" s="294">
        <v>1859</v>
      </c>
      <c r="DJ719" s="294">
        <v>2184</v>
      </c>
      <c r="DK719" s="294">
        <v>2743</v>
      </c>
      <c r="DL719" s="294">
        <v>3536</v>
      </c>
      <c r="DM719" s="294">
        <v>4066</v>
      </c>
      <c r="DN719" s="187">
        <v>4596</v>
      </c>
    </row>
    <row r="720" spans="103:118" x14ac:dyDescent="0.2">
      <c r="CY720" s="187" t="s">
        <v>469</v>
      </c>
      <c r="CZ720" s="295">
        <v>75379</v>
      </c>
      <c r="DA720" s="294">
        <v>1680</v>
      </c>
      <c r="DB720" s="294">
        <v>1770</v>
      </c>
      <c r="DC720" s="294">
        <v>2070</v>
      </c>
      <c r="DD720" s="294">
        <v>2600</v>
      </c>
      <c r="DE720" s="294">
        <v>3350</v>
      </c>
      <c r="DF720" s="294">
        <v>3852</v>
      </c>
      <c r="DG720" s="187">
        <v>4355</v>
      </c>
      <c r="DH720" s="294">
        <v>2184</v>
      </c>
      <c r="DI720" s="294">
        <v>2301</v>
      </c>
      <c r="DJ720" s="294">
        <v>2691</v>
      </c>
      <c r="DK720" s="294">
        <v>3380</v>
      </c>
      <c r="DL720" s="294">
        <v>4355</v>
      </c>
      <c r="DM720" s="294">
        <v>5007</v>
      </c>
      <c r="DN720" s="187">
        <v>5661</v>
      </c>
    </row>
    <row r="721" spans="103:118" x14ac:dyDescent="0.2">
      <c r="CY721" s="187" t="s">
        <v>469</v>
      </c>
      <c r="CZ721" s="295">
        <v>75380</v>
      </c>
      <c r="DA721" s="294">
        <v>1360</v>
      </c>
      <c r="DB721" s="294">
        <v>1430</v>
      </c>
      <c r="DC721" s="294">
        <v>1680</v>
      </c>
      <c r="DD721" s="294">
        <v>2110</v>
      </c>
      <c r="DE721" s="294">
        <v>2720</v>
      </c>
      <c r="DF721" s="294">
        <v>3128</v>
      </c>
      <c r="DG721" s="187">
        <v>3536</v>
      </c>
      <c r="DH721" s="294">
        <v>1768</v>
      </c>
      <c r="DI721" s="294">
        <v>1859</v>
      </c>
      <c r="DJ721" s="294">
        <v>2184</v>
      </c>
      <c r="DK721" s="294">
        <v>2743</v>
      </c>
      <c r="DL721" s="294">
        <v>3536</v>
      </c>
      <c r="DM721" s="294">
        <v>4066</v>
      </c>
      <c r="DN721" s="187">
        <v>4596</v>
      </c>
    </row>
    <row r="722" spans="103:118" x14ac:dyDescent="0.2">
      <c r="CY722" s="187" t="s">
        <v>469</v>
      </c>
      <c r="CZ722" s="295">
        <v>75381</v>
      </c>
      <c r="DA722" s="294">
        <v>1360</v>
      </c>
      <c r="DB722" s="294">
        <v>1430</v>
      </c>
      <c r="DC722" s="294">
        <v>1680</v>
      </c>
      <c r="DD722" s="294">
        <v>2110</v>
      </c>
      <c r="DE722" s="294">
        <v>2720</v>
      </c>
      <c r="DF722" s="294">
        <v>3128</v>
      </c>
      <c r="DG722" s="187">
        <v>3536</v>
      </c>
      <c r="DH722" s="294">
        <v>1768</v>
      </c>
      <c r="DI722" s="294">
        <v>1859</v>
      </c>
      <c r="DJ722" s="294">
        <v>2184</v>
      </c>
      <c r="DK722" s="294">
        <v>2743</v>
      </c>
      <c r="DL722" s="294">
        <v>3536</v>
      </c>
      <c r="DM722" s="294">
        <v>4066</v>
      </c>
      <c r="DN722" s="187">
        <v>4596</v>
      </c>
    </row>
    <row r="723" spans="103:118" x14ac:dyDescent="0.2">
      <c r="CY723" s="187" t="s">
        <v>469</v>
      </c>
      <c r="CZ723" s="295">
        <v>75382</v>
      </c>
      <c r="DA723" s="294">
        <v>1360</v>
      </c>
      <c r="DB723" s="294">
        <v>1430</v>
      </c>
      <c r="DC723" s="294">
        <v>1680</v>
      </c>
      <c r="DD723" s="294">
        <v>2110</v>
      </c>
      <c r="DE723" s="294">
        <v>2720</v>
      </c>
      <c r="DF723" s="294">
        <v>3128</v>
      </c>
      <c r="DG723" s="187">
        <v>3536</v>
      </c>
      <c r="DH723" s="294">
        <v>1768</v>
      </c>
      <c r="DI723" s="294">
        <v>1859</v>
      </c>
      <c r="DJ723" s="294">
        <v>2184</v>
      </c>
      <c r="DK723" s="294">
        <v>2743</v>
      </c>
      <c r="DL723" s="294">
        <v>3536</v>
      </c>
      <c r="DM723" s="294">
        <v>4066</v>
      </c>
      <c r="DN723" s="187">
        <v>4596</v>
      </c>
    </row>
    <row r="724" spans="103:118" x14ac:dyDescent="0.2">
      <c r="CY724" s="187" t="s">
        <v>469</v>
      </c>
      <c r="CZ724" s="295">
        <v>75390</v>
      </c>
      <c r="DA724" s="294">
        <v>1360</v>
      </c>
      <c r="DB724" s="294">
        <v>1430</v>
      </c>
      <c r="DC724" s="294">
        <v>1680</v>
      </c>
      <c r="DD724" s="294">
        <v>2110</v>
      </c>
      <c r="DE724" s="294">
        <v>2720</v>
      </c>
      <c r="DF724" s="294">
        <v>3128</v>
      </c>
      <c r="DG724" s="187">
        <v>3536</v>
      </c>
      <c r="DH724" s="294">
        <v>1768</v>
      </c>
      <c r="DI724" s="294">
        <v>1859</v>
      </c>
      <c r="DJ724" s="294">
        <v>2184</v>
      </c>
      <c r="DK724" s="294">
        <v>2743</v>
      </c>
      <c r="DL724" s="294">
        <v>3536</v>
      </c>
      <c r="DM724" s="294">
        <v>4066</v>
      </c>
      <c r="DN724" s="187">
        <v>4596</v>
      </c>
    </row>
    <row r="725" spans="103:118" x14ac:dyDescent="0.2">
      <c r="CY725" s="187" t="s">
        <v>469</v>
      </c>
      <c r="CZ725" s="295">
        <v>75398</v>
      </c>
      <c r="DA725" s="294">
        <v>1360</v>
      </c>
      <c r="DB725" s="294">
        <v>1430</v>
      </c>
      <c r="DC725" s="294">
        <v>1680</v>
      </c>
      <c r="DD725" s="294">
        <v>2110</v>
      </c>
      <c r="DE725" s="294">
        <v>2720</v>
      </c>
      <c r="DF725" s="294">
        <v>3128</v>
      </c>
      <c r="DG725" s="187">
        <v>3536</v>
      </c>
      <c r="DH725" s="294">
        <v>1768</v>
      </c>
      <c r="DI725" s="294">
        <v>1859</v>
      </c>
      <c r="DJ725" s="294">
        <v>2184</v>
      </c>
      <c r="DK725" s="294">
        <v>2743</v>
      </c>
      <c r="DL725" s="294">
        <v>3536</v>
      </c>
      <c r="DM725" s="294">
        <v>4066</v>
      </c>
      <c r="DN725" s="187">
        <v>4596</v>
      </c>
    </row>
    <row r="726" spans="103:118" x14ac:dyDescent="0.2">
      <c r="CY726" s="187" t="s">
        <v>469</v>
      </c>
      <c r="CZ726" s="295">
        <v>75401</v>
      </c>
      <c r="DA726" s="294">
        <v>1090</v>
      </c>
      <c r="DB726" s="294">
        <v>1140</v>
      </c>
      <c r="DC726" s="294">
        <v>1340</v>
      </c>
      <c r="DD726" s="294">
        <v>1690</v>
      </c>
      <c r="DE726" s="294">
        <v>2170</v>
      </c>
      <c r="DF726" s="294">
        <v>2495</v>
      </c>
      <c r="DG726" s="187">
        <v>2821</v>
      </c>
      <c r="DH726" s="294">
        <v>1417</v>
      </c>
      <c r="DI726" s="294">
        <v>1482</v>
      </c>
      <c r="DJ726" s="294">
        <v>1742</v>
      </c>
      <c r="DK726" s="294">
        <v>2197</v>
      </c>
      <c r="DL726" s="294">
        <v>2821</v>
      </c>
      <c r="DM726" s="294">
        <v>3243</v>
      </c>
      <c r="DN726" s="187">
        <v>3667</v>
      </c>
    </row>
    <row r="727" spans="103:118" x14ac:dyDescent="0.2">
      <c r="CY727" s="187" t="s">
        <v>469</v>
      </c>
      <c r="CZ727" s="295">
        <v>75402</v>
      </c>
      <c r="DA727" s="294">
        <v>1260</v>
      </c>
      <c r="DB727" s="294">
        <v>1320</v>
      </c>
      <c r="DC727" s="294">
        <v>1550</v>
      </c>
      <c r="DD727" s="294">
        <v>1950</v>
      </c>
      <c r="DE727" s="294">
        <v>2510</v>
      </c>
      <c r="DF727" s="294">
        <v>2886</v>
      </c>
      <c r="DG727" s="187">
        <v>3263</v>
      </c>
      <c r="DH727" s="294">
        <v>1638</v>
      </c>
      <c r="DI727" s="294">
        <v>1716</v>
      </c>
      <c r="DJ727" s="294">
        <v>2015</v>
      </c>
      <c r="DK727" s="294">
        <v>2535</v>
      </c>
      <c r="DL727" s="294">
        <v>3263</v>
      </c>
      <c r="DM727" s="294">
        <v>3751</v>
      </c>
      <c r="DN727" s="187">
        <v>4241</v>
      </c>
    </row>
    <row r="728" spans="103:118" x14ac:dyDescent="0.2">
      <c r="CY728" s="187" t="s">
        <v>469</v>
      </c>
      <c r="CZ728" s="295">
        <v>75403</v>
      </c>
      <c r="DA728" s="294">
        <v>1120</v>
      </c>
      <c r="DB728" s="294">
        <v>1180</v>
      </c>
      <c r="DC728" s="294">
        <v>1380</v>
      </c>
      <c r="DD728" s="294">
        <v>1740</v>
      </c>
      <c r="DE728" s="294">
        <v>2230</v>
      </c>
      <c r="DF728" s="294">
        <v>2564</v>
      </c>
      <c r="DG728" s="187">
        <v>2899</v>
      </c>
      <c r="DH728" s="294">
        <v>1456</v>
      </c>
      <c r="DI728" s="294">
        <v>1534</v>
      </c>
      <c r="DJ728" s="294">
        <v>1794</v>
      </c>
      <c r="DK728" s="294">
        <v>2262</v>
      </c>
      <c r="DL728" s="294">
        <v>2899</v>
      </c>
      <c r="DM728" s="294">
        <v>3333</v>
      </c>
      <c r="DN728" s="187">
        <v>3768</v>
      </c>
    </row>
    <row r="729" spans="103:118" x14ac:dyDescent="0.2">
      <c r="CY729" s="187" t="s">
        <v>469</v>
      </c>
      <c r="CZ729" s="295">
        <v>75404</v>
      </c>
      <c r="DA729" s="294">
        <v>1120</v>
      </c>
      <c r="DB729" s="294">
        <v>1180</v>
      </c>
      <c r="DC729" s="294">
        <v>1380</v>
      </c>
      <c r="DD729" s="294">
        <v>1740</v>
      </c>
      <c r="DE729" s="294">
        <v>2230</v>
      </c>
      <c r="DF729" s="294">
        <v>2564</v>
      </c>
      <c r="DG729" s="187">
        <v>2899</v>
      </c>
      <c r="DH729" s="294">
        <v>1456</v>
      </c>
      <c r="DI729" s="294">
        <v>1534</v>
      </c>
      <c r="DJ729" s="294">
        <v>1794</v>
      </c>
      <c r="DK729" s="294">
        <v>2262</v>
      </c>
      <c r="DL729" s="294">
        <v>2899</v>
      </c>
      <c r="DM729" s="294">
        <v>3333</v>
      </c>
      <c r="DN729" s="187">
        <v>3768</v>
      </c>
    </row>
    <row r="730" spans="103:118" x14ac:dyDescent="0.2">
      <c r="CY730" s="187" t="s">
        <v>469</v>
      </c>
      <c r="CZ730" s="295">
        <v>75407</v>
      </c>
      <c r="DA730" s="294">
        <v>1610</v>
      </c>
      <c r="DB730" s="294">
        <v>1690</v>
      </c>
      <c r="DC730" s="294">
        <v>1980</v>
      </c>
      <c r="DD730" s="294">
        <v>2490</v>
      </c>
      <c r="DE730" s="294">
        <v>3210</v>
      </c>
      <c r="DF730" s="294">
        <v>3691</v>
      </c>
      <c r="DG730" s="187">
        <v>4173</v>
      </c>
      <c r="DH730" s="294">
        <v>2093</v>
      </c>
      <c r="DI730" s="294">
        <v>2197</v>
      </c>
      <c r="DJ730" s="294">
        <v>2574</v>
      </c>
      <c r="DK730" s="294">
        <v>3237</v>
      </c>
      <c r="DL730" s="294">
        <v>4173</v>
      </c>
      <c r="DM730" s="294">
        <v>4798</v>
      </c>
      <c r="DN730" s="187">
        <v>5424</v>
      </c>
    </row>
    <row r="731" spans="103:118" x14ac:dyDescent="0.2">
      <c r="CY731" s="187" t="s">
        <v>469</v>
      </c>
      <c r="CZ731" s="295">
        <v>75409</v>
      </c>
      <c r="DA731" s="294">
        <v>1980</v>
      </c>
      <c r="DB731" s="294">
        <v>2080</v>
      </c>
      <c r="DC731" s="294">
        <v>2440</v>
      </c>
      <c r="DD731" s="294">
        <v>3070</v>
      </c>
      <c r="DE731" s="294">
        <v>3950</v>
      </c>
      <c r="DF731" s="294">
        <v>4542</v>
      </c>
      <c r="DG731" s="187">
        <v>5135</v>
      </c>
      <c r="DH731" s="294">
        <v>2574</v>
      </c>
      <c r="DI731" s="294">
        <v>2704</v>
      </c>
      <c r="DJ731" s="294">
        <v>3172</v>
      </c>
      <c r="DK731" s="294">
        <v>3991</v>
      </c>
      <c r="DL731" s="294">
        <v>5135</v>
      </c>
      <c r="DM731" s="294">
        <v>5904</v>
      </c>
      <c r="DN731" s="187">
        <v>6675</v>
      </c>
    </row>
    <row r="732" spans="103:118" x14ac:dyDescent="0.2">
      <c r="CY732" s="187" t="s">
        <v>469</v>
      </c>
      <c r="CZ732" s="295">
        <v>75422</v>
      </c>
      <c r="DA732" s="294">
        <v>1050</v>
      </c>
      <c r="DB732" s="294">
        <v>1100</v>
      </c>
      <c r="DC732" s="294">
        <v>1290</v>
      </c>
      <c r="DD732" s="294">
        <v>1620</v>
      </c>
      <c r="DE732" s="294">
        <v>2090</v>
      </c>
      <c r="DF732" s="294">
        <v>2403</v>
      </c>
      <c r="DG732" s="187">
        <v>2717</v>
      </c>
      <c r="DH732" s="294">
        <v>1365</v>
      </c>
      <c r="DI732" s="294">
        <v>1430</v>
      </c>
      <c r="DJ732" s="294">
        <v>1677</v>
      </c>
      <c r="DK732" s="294">
        <v>2106</v>
      </c>
      <c r="DL732" s="294">
        <v>2717</v>
      </c>
      <c r="DM732" s="294">
        <v>3123</v>
      </c>
      <c r="DN732" s="187">
        <v>3532</v>
      </c>
    </row>
    <row r="733" spans="103:118" x14ac:dyDescent="0.2">
      <c r="CY733" s="187" t="s">
        <v>469</v>
      </c>
      <c r="CZ733" s="295">
        <v>75423</v>
      </c>
      <c r="DA733" s="294">
        <v>1120</v>
      </c>
      <c r="DB733" s="294">
        <v>1180</v>
      </c>
      <c r="DC733" s="294">
        <v>1380</v>
      </c>
      <c r="DD733" s="294">
        <v>1740</v>
      </c>
      <c r="DE733" s="294">
        <v>2230</v>
      </c>
      <c r="DF733" s="294">
        <v>2564</v>
      </c>
      <c r="DG733" s="187">
        <v>2899</v>
      </c>
      <c r="DH733" s="294">
        <v>1456</v>
      </c>
      <c r="DI733" s="294">
        <v>1534</v>
      </c>
      <c r="DJ733" s="294">
        <v>1794</v>
      </c>
      <c r="DK733" s="294">
        <v>2262</v>
      </c>
      <c r="DL733" s="294">
        <v>2899</v>
      </c>
      <c r="DM733" s="294">
        <v>3333</v>
      </c>
      <c r="DN733" s="187">
        <v>3768</v>
      </c>
    </row>
    <row r="734" spans="103:118" x14ac:dyDescent="0.2">
      <c r="CY734" s="187" t="s">
        <v>469</v>
      </c>
      <c r="CZ734" s="295">
        <v>75424</v>
      </c>
      <c r="DA734" s="294">
        <v>1310</v>
      </c>
      <c r="DB734" s="294">
        <v>1370</v>
      </c>
      <c r="DC734" s="294">
        <v>1610</v>
      </c>
      <c r="DD734" s="294">
        <v>2030</v>
      </c>
      <c r="DE734" s="294">
        <v>2610</v>
      </c>
      <c r="DF734" s="294">
        <v>3001</v>
      </c>
      <c r="DG734" s="187">
        <v>3393</v>
      </c>
      <c r="DH734" s="294">
        <v>1703</v>
      </c>
      <c r="DI734" s="294">
        <v>1781</v>
      </c>
      <c r="DJ734" s="294">
        <v>2093</v>
      </c>
      <c r="DK734" s="294">
        <v>2639</v>
      </c>
      <c r="DL734" s="294">
        <v>3393</v>
      </c>
      <c r="DM734" s="294">
        <v>3901</v>
      </c>
      <c r="DN734" s="187">
        <v>4410</v>
      </c>
    </row>
    <row r="735" spans="103:118" x14ac:dyDescent="0.2">
      <c r="CY735" s="187" t="s">
        <v>469</v>
      </c>
      <c r="CZ735" s="295">
        <v>75428</v>
      </c>
      <c r="DA735" s="294">
        <v>1010</v>
      </c>
      <c r="DB735" s="294">
        <v>1060</v>
      </c>
      <c r="DC735" s="294">
        <v>1240</v>
      </c>
      <c r="DD735" s="294">
        <v>1560</v>
      </c>
      <c r="DE735" s="294">
        <v>2010</v>
      </c>
      <c r="DF735" s="294">
        <v>2311</v>
      </c>
      <c r="DG735" s="187">
        <v>2613</v>
      </c>
      <c r="DH735" s="294">
        <v>1313</v>
      </c>
      <c r="DI735" s="294">
        <v>1378</v>
      </c>
      <c r="DJ735" s="294">
        <v>1612</v>
      </c>
      <c r="DK735" s="294">
        <v>2028</v>
      </c>
      <c r="DL735" s="294">
        <v>2613</v>
      </c>
      <c r="DM735" s="294">
        <v>3004</v>
      </c>
      <c r="DN735" s="187">
        <v>3396</v>
      </c>
    </row>
    <row r="736" spans="103:118" x14ac:dyDescent="0.2">
      <c r="CY736" s="187" t="s">
        <v>469</v>
      </c>
      <c r="CZ736" s="295">
        <v>75433</v>
      </c>
      <c r="DA736" s="294">
        <v>1120</v>
      </c>
      <c r="DB736" s="294">
        <v>1180</v>
      </c>
      <c r="DC736" s="294">
        <v>1380</v>
      </c>
      <c r="DD736" s="294">
        <v>1740</v>
      </c>
      <c r="DE736" s="294">
        <v>2230</v>
      </c>
      <c r="DF736" s="294">
        <v>2564</v>
      </c>
      <c r="DG736" s="187">
        <v>2899</v>
      </c>
      <c r="DH736" s="294">
        <v>1456</v>
      </c>
      <c r="DI736" s="294">
        <v>1534</v>
      </c>
      <c r="DJ736" s="294">
        <v>1794</v>
      </c>
      <c r="DK736" s="294">
        <v>2262</v>
      </c>
      <c r="DL736" s="294">
        <v>2899</v>
      </c>
      <c r="DM736" s="294">
        <v>3333</v>
      </c>
      <c r="DN736" s="187">
        <v>3768</v>
      </c>
    </row>
    <row r="737" spans="103:118" x14ac:dyDescent="0.2">
      <c r="CY737" s="187" t="s">
        <v>469</v>
      </c>
      <c r="CZ737" s="295">
        <v>75442</v>
      </c>
      <c r="DA737" s="294">
        <v>1380</v>
      </c>
      <c r="DB737" s="294">
        <v>1450</v>
      </c>
      <c r="DC737" s="294">
        <v>1700</v>
      </c>
      <c r="DD737" s="294">
        <v>2140</v>
      </c>
      <c r="DE737" s="294">
        <v>2750</v>
      </c>
      <c r="DF737" s="294">
        <v>3162</v>
      </c>
      <c r="DG737" s="187">
        <v>3575</v>
      </c>
      <c r="DH737" s="294">
        <v>1794</v>
      </c>
      <c r="DI737" s="294">
        <v>1885</v>
      </c>
      <c r="DJ737" s="294">
        <v>2210</v>
      </c>
      <c r="DK737" s="294">
        <v>2782</v>
      </c>
      <c r="DL737" s="294">
        <v>3575</v>
      </c>
      <c r="DM737" s="294">
        <v>4110</v>
      </c>
      <c r="DN737" s="187">
        <v>4647</v>
      </c>
    </row>
    <row r="738" spans="103:118" x14ac:dyDescent="0.2">
      <c r="CY738" s="187" t="s">
        <v>469</v>
      </c>
      <c r="CZ738" s="295">
        <v>75448</v>
      </c>
      <c r="DA738" s="294">
        <v>1120</v>
      </c>
      <c r="DB738" s="294">
        <v>1180</v>
      </c>
      <c r="DC738" s="294">
        <v>1380</v>
      </c>
      <c r="DD738" s="294">
        <v>1740</v>
      </c>
      <c r="DE738" s="294">
        <v>2230</v>
      </c>
      <c r="DF738" s="294">
        <v>2564</v>
      </c>
      <c r="DG738" s="187">
        <v>2899</v>
      </c>
      <c r="DH738" s="294">
        <v>1456</v>
      </c>
      <c r="DI738" s="294">
        <v>1534</v>
      </c>
      <c r="DJ738" s="294">
        <v>1794</v>
      </c>
      <c r="DK738" s="294">
        <v>2262</v>
      </c>
      <c r="DL738" s="294">
        <v>2899</v>
      </c>
      <c r="DM738" s="294">
        <v>3333</v>
      </c>
      <c r="DN738" s="187">
        <v>3768</v>
      </c>
    </row>
    <row r="739" spans="103:118" x14ac:dyDescent="0.2">
      <c r="CY739" s="187" t="s">
        <v>469</v>
      </c>
      <c r="CZ739" s="295">
        <v>75449</v>
      </c>
      <c r="DA739" s="294">
        <v>1050</v>
      </c>
      <c r="DB739" s="294">
        <v>1110</v>
      </c>
      <c r="DC739" s="294">
        <v>1300</v>
      </c>
      <c r="DD739" s="294">
        <v>1640</v>
      </c>
      <c r="DE739" s="294">
        <v>2110</v>
      </c>
      <c r="DF739" s="294">
        <v>2426</v>
      </c>
      <c r="DG739" s="187">
        <v>2743</v>
      </c>
      <c r="DH739" s="294">
        <v>1365</v>
      </c>
      <c r="DI739" s="294">
        <v>1443</v>
      </c>
      <c r="DJ739" s="294">
        <v>1690</v>
      </c>
      <c r="DK739" s="294">
        <v>2132</v>
      </c>
      <c r="DL739" s="294">
        <v>2743</v>
      </c>
      <c r="DM739" s="294">
        <v>3153</v>
      </c>
      <c r="DN739" s="187">
        <v>3565</v>
      </c>
    </row>
    <row r="740" spans="103:118" x14ac:dyDescent="0.2">
      <c r="CY740" s="187" t="s">
        <v>469</v>
      </c>
      <c r="CZ740" s="295">
        <v>75452</v>
      </c>
      <c r="DA740" s="294">
        <v>1060</v>
      </c>
      <c r="DB740" s="294">
        <v>1120</v>
      </c>
      <c r="DC740" s="294">
        <v>1310</v>
      </c>
      <c r="DD740" s="294">
        <v>1650</v>
      </c>
      <c r="DE740" s="294">
        <v>2120</v>
      </c>
      <c r="DF740" s="294">
        <v>2438</v>
      </c>
      <c r="DG740" s="187">
        <v>2756</v>
      </c>
      <c r="DH740" s="294">
        <v>1378</v>
      </c>
      <c r="DI740" s="294">
        <v>1456</v>
      </c>
      <c r="DJ740" s="294">
        <v>1703</v>
      </c>
      <c r="DK740" s="294">
        <v>2145</v>
      </c>
      <c r="DL740" s="294">
        <v>2756</v>
      </c>
      <c r="DM740" s="294">
        <v>3169</v>
      </c>
      <c r="DN740" s="187">
        <v>3582</v>
      </c>
    </row>
    <row r="741" spans="103:118" x14ac:dyDescent="0.2">
      <c r="CY741" s="187" t="s">
        <v>469</v>
      </c>
      <c r="CZ741" s="295">
        <v>75453</v>
      </c>
      <c r="DA741" s="294">
        <v>1230</v>
      </c>
      <c r="DB741" s="294">
        <v>1300</v>
      </c>
      <c r="DC741" s="294">
        <v>1520</v>
      </c>
      <c r="DD741" s="294">
        <v>1910</v>
      </c>
      <c r="DE741" s="294">
        <v>2460</v>
      </c>
      <c r="DF741" s="294">
        <v>2829</v>
      </c>
      <c r="DG741" s="187">
        <v>3198</v>
      </c>
      <c r="DH741" s="294">
        <v>1599</v>
      </c>
      <c r="DI741" s="294">
        <v>1690</v>
      </c>
      <c r="DJ741" s="294">
        <v>1976</v>
      </c>
      <c r="DK741" s="294">
        <v>2483</v>
      </c>
      <c r="DL741" s="294">
        <v>3198</v>
      </c>
      <c r="DM741" s="294">
        <v>3677</v>
      </c>
      <c r="DN741" s="187">
        <v>4157</v>
      </c>
    </row>
    <row r="742" spans="103:118" x14ac:dyDescent="0.2">
      <c r="CY742" s="187" t="s">
        <v>469</v>
      </c>
      <c r="CZ742" s="295">
        <v>75454</v>
      </c>
      <c r="DA742" s="294">
        <v>2140</v>
      </c>
      <c r="DB742" s="294">
        <v>2250</v>
      </c>
      <c r="DC742" s="294">
        <v>2640</v>
      </c>
      <c r="DD742" s="294">
        <v>3320</v>
      </c>
      <c r="DE742" s="294">
        <v>4280</v>
      </c>
      <c r="DF742" s="294">
        <v>4922</v>
      </c>
      <c r="DG742" s="187">
        <v>5564</v>
      </c>
      <c r="DH742" s="294">
        <v>2782</v>
      </c>
      <c r="DI742" s="294">
        <v>2925</v>
      </c>
      <c r="DJ742" s="294">
        <v>3432</v>
      </c>
      <c r="DK742" s="294">
        <v>4316</v>
      </c>
      <c r="DL742" s="294">
        <v>5564</v>
      </c>
      <c r="DM742" s="294">
        <v>6398</v>
      </c>
      <c r="DN742" s="187">
        <v>7233</v>
      </c>
    </row>
    <row r="743" spans="103:118" x14ac:dyDescent="0.2">
      <c r="CY743" s="187" t="s">
        <v>469</v>
      </c>
      <c r="CZ743" s="295">
        <v>75458</v>
      </c>
      <c r="DA743" s="294">
        <v>1120</v>
      </c>
      <c r="DB743" s="294">
        <v>1180</v>
      </c>
      <c r="DC743" s="294">
        <v>1380</v>
      </c>
      <c r="DD743" s="294">
        <v>1740</v>
      </c>
      <c r="DE743" s="294">
        <v>2230</v>
      </c>
      <c r="DF743" s="294">
        <v>2564</v>
      </c>
      <c r="DG743" s="187">
        <v>2899</v>
      </c>
      <c r="DH743" s="294">
        <v>1456</v>
      </c>
      <c r="DI743" s="294">
        <v>1534</v>
      </c>
      <c r="DJ743" s="294">
        <v>1794</v>
      </c>
      <c r="DK743" s="294">
        <v>2262</v>
      </c>
      <c r="DL743" s="294">
        <v>2899</v>
      </c>
      <c r="DM743" s="294">
        <v>3333</v>
      </c>
      <c r="DN743" s="187">
        <v>3768</v>
      </c>
    </row>
    <row r="744" spans="103:118" x14ac:dyDescent="0.2">
      <c r="CY744" s="187" t="s">
        <v>469</v>
      </c>
      <c r="CZ744" s="295">
        <v>75469</v>
      </c>
      <c r="DA744" s="294">
        <v>1120</v>
      </c>
      <c r="DB744" s="294">
        <v>1180</v>
      </c>
      <c r="DC744" s="294">
        <v>1380</v>
      </c>
      <c r="DD744" s="294">
        <v>1740</v>
      </c>
      <c r="DE744" s="294">
        <v>2230</v>
      </c>
      <c r="DF744" s="294">
        <v>2564</v>
      </c>
      <c r="DG744" s="187">
        <v>2899</v>
      </c>
      <c r="DH744" s="294">
        <v>1456</v>
      </c>
      <c r="DI744" s="294">
        <v>1534</v>
      </c>
      <c r="DJ744" s="294">
        <v>1794</v>
      </c>
      <c r="DK744" s="294">
        <v>2262</v>
      </c>
      <c r="DL744" s="294">
        <v>2899</v>
      </c>
      <c r="DM744" s="294">
        <v>3333</v>
      </c>
      <c r="DN744" s="187">
        <v>3768</v>
      </c>
    </row>
    <row r="745" spans="103:118" x14ac:dyDescent="0.2">
      <c r="CY745" s="187" t="s">
        <v>469</v>
      </c>
      <c r="CZ745" s="295">
        <v>75474</v>
      </c>
      <c r="DA745" s="294">
        <v>1070</v>
      </c>
      <c r="DB745" s="294">
        <v>1130</v>
      </c>
      <c r="DC745" s="294">
        <v>1320</v>
      </c>
      <c r="DD745" s="294">
        <v>1660</v>
      </c>
      <c r="DE745" s="294">
        <v>2140</v>
      </c>
      <c r="DF745" s="294">
        <v>2461</v>
      </c>
      <c r="DG745" s="187">
        <v>2782</v>
      </c>
      <c r="DH745" s="294">
        <v>1391</v>
      </c>
      <c r="DI745" s="294">
        <v>1469</v>
      </c>
      <c r="DJ745" s="294">
        <v>1716</v>
      </c>
      <c r="DK745" s="294">
        <v>2158</v>
      </c>
      <c r="DL745" s="294">
        <v>2782</v>
      </c>
      <c r="DM745" s="294">
        <v>3199</v>
      </c>
      <c r="DN745" s="187">
        <v>3616</v>
      </c>
    </row>
    <row r="746" spans="103:118" x14ac:dyDescent="0.2">
      <c r="CY746" s="187" t="s">
        <v>469</v>
      </c>
      <c r="CZ746" s="295">
        <v>75485</v>
      </c>
      <c r="DA746" s="294">
        <v>1680</v>
      </c>
      <c r="DB746" s="294">
        <v>1770</v>
      </c>
      <c r="DC746" s="294">
        <v>2070</v>
      </c>
      <c r="DD746" s="294">
        <v>2600</v>
      </c>
      <c r="DE746" s="294">
        <v>3350</v>
      </c>
      <c r="DF746" s="294">
        <v>3852</v>
      </c>
      <c r="DG746" s="187">
        <v>4355</v>
      </c>
      <c r="DH746" s="294">
        <v>2184</v>
      </c>
      <c r="DI746" s="294">
        <v>2301</v>
      </c>
      <c r="DJ746" s="294">
        <v>2691</v>
      </c>
      <c r="DK746" s="294">
        <v>3380</v>
      </c>
      <c r="DL746" s="294">
        <v>4355</v>
      </c>
      <c r="DM746" s="294">
        <v>5007</v>
      </c>
      <c r="DN746" s="187">
        <v>5661</v>
      </c>
    </row>
    <row r="747" spans="103:118" x14ac:dyDescent="0.2">
      <c r="CY747" s="187" t="s">
        <v>469</v>
      </c>
      <c r="CZ747" s="295">
        <v>75491</v>
      </c>
      <c r="DA747" s="294">
        <v>740</v>
      </c>
      <c r="DB747" s="294">
        <v>860</v>
      </c>
      <c r="DC747" s="294">
        <v>1010</v>
      </c>
      <c r="DD747" s="294">
        <v>1380</v>
      </c>
      <c r="DE747" s="294">
        <v>1710</v>
      </c>
      <c r="DF747" s="294">
        <v>1966</v>
      </c>
      <c r="DG747" s="187">
        <v>2223</v>
      </c>
      <c r="DH747" s="294">
        <v>962</v>
      </c>
      <c r="DI747" s="294">
        <v>1118</v>
      </c>
      <c r="DJ747" s="294">
        <v>1313</v>
      </c>
      <c r="DK747" s="294">
        <v>1794</v>
      </c>
      <c r="DL747" s="294">
        <v>2223</v>
      </c>
      <c r="DM747" s="294">
        <v>2555</v>
      </c>
      <c r="DN747" s="187">
        <v>2889</v>
      </c>
    </row>
    <row r="748" spans="103:118" x14ac:dyDescent="0.2">
      <c r="CY748" s="187" t="s">
        <v>469</v>
      </c>
      <c r="CZ748" s="295">
        <v>75495</v>
      </c>
      <c r="DA748" s="294">
        <v>1040</v>
      </c>
      <c r="DB748" s="294">
        <v>1200</v>
      </c>
      <c r="DC748" s="294">
        <v>1410</v>
      </c>
      <c r="DD748" s="294">
        <v>1920</v>
      </c>
      <c r="DE748" s="294">
        <v>2390</v>
      </c>
      <c r="DF748" s="294">
        <v>2748</v>
      </c>
      <c r="DG748" s="187">
        <v>3107</v>
      </c>
      <c r="DH748" s="294">
        <v>1352</v>
      </c>
      <c r="DI748" s="294">
        <v>1560</v>
      </c>
      <c r="DJ748" s="294">
        <v>1833</v>
      </c>
      <c r="DK748" s="294">
        <v>2496</v>
      </c>
      <c r="DL748" s="294">
        <v>3107</v>
      </c>
      <c r="DM748" s="294">
        <v>3572</v>
      </c>
      <c r="DN748" s="187">
        <v>4039</v>
      </c>
    </row>
    <row r="749" spans="103:118" x14ac:dyDescent="0.2">
      <c r="CY749" s="187" t="s">
        <v>469</v>
      </c>
      <c r="CZ749" s="295">
        <v>75496</v>
      </c>
      <c r="DA749" s="294">
        <v>1010</v>
      </c>
      <c r="DB749" s="294">
        <v>1070</v>
      </c>
      <c r="DC749" s="294">
        <v>1250</v>
      </c>
      <c r="DD749" s="294">
        <v>1570</v>
      </c>
      <c r="DE749" s="294">
        <v>2020</v>
      </c>
      <c r="DF749" s="294">
        <v>2323</v>
      </c>
      <c r="DG749" s="187">
        <v>2626</v>
      </c>
      <c r="DH749" s="294">
        <v>1313</v>
      </c>
      <c r="DI749" s="294">
        <v>1391</v>
      </c>
      <c r="DJ749" s="294">
        <v>1625</v>
      </c>
      <c r="DK749" s="294">
        <v>2041</v>
      </c>
      <c r="DL749" s="294">
        <v>2626</v>
      </c>
      <c r="DM749" s="294">
        <v>3019</v>
      </c>
      <c r="DN749" s="187">
        <v>3413</v>
      </c>
    </row>
    <row r="750" spans="103:118" x14ac:dyDescent="0.2">
      <c r="CY750" s="187" t="s">
        <v>469</v>
      </c>
      <c r="CZ750" s="295">
        <v>76041</v>
      </c>
      <c r="DA750" s="294">
        <v>1260</v>
      </c>
      <c r="DB750" s="294">
        <v>1330</v>
      </c>
      <c r="DC750" s="294">
        <v>1560</v>
      </c>
      <c r="DD750" s="294">
        <v>1970</v>
      </c>
      <c r="DE750" s="294">
        <v>2530</v>
      </c>
      <c r="DF750" s="294">
        <v>2909</v>
      </c>
      <c r="DG750" s="187">
        <v>3289</v>
      </c>
      <c r="DH750" s="294">
        <v>1638</v>
      </c>
      <c r="DI750" s="294">
        <v>1729</v>
      </c>
      <c r="DJ750" s="294">
        <v>2028</v>
      </c>
      <c r="DK750" s="294">
        <v>2561</v>
      </c>
      <c r="DL750" s="294">
        <v>3289</v>
      </c>
      <c r="DM750" s="294">
        <v>3781</v>
      </c>
      <c r="DN750" s="187">
        <v>4275</v>
      </c>
    </row>
    <row r="751" spans="103:118" x14ac:dyDescent="0.2">
      <c r="CY751" s="187" t="s">
        <v>469</v>
      </c>
      <c r="CZ751" s="295">
        <v>76050</v>
      </c>
      <c r="DA751" s="294">
        <v>1140</v>
      </c>
      <c r="DB751" s="294">
        <v>1240</v>
      </c>
      <c r="DC751" s="294">
        <v>1450</v>
      </c>
      <c r="DD751" s="294">
        <v>1920</v>
      </c>
      <c r="DE751" s="294">
        <v>2350</v>
      </c>
      <c r="DF751" s="294">
        <v>2702</v>
      </c>
      <c r="DG751" s="187">
        <v>3055</v>
      </c>
      <c r="DH751" s="294">
        <v>1482</v>
      </c>
      <c r="DI751" s="294">
        <v>1612</v>
      </c>
      <c r="DJ751" s="294">
        <v>1885</v>
      </c>
      <c r="DK751" s="294">
        <v>2496</v>
      </c>
      <c r="DL751" s="294">
        <v>3055</v>
      </c>
      <c r="DM751" s="294">
        <v>3512</v>
      </c>
      <c r="DN751" s="187">
        <v>3971</v>
      </c>
    </row>
    <row r="752" spans="103:118" x14ac:dyDescent="0.2">
      <c r="CY752" s="187" t="s">
        <v>469</v>
      </c>
      <c r="CZ752" s="295">
        <v>76051</v>
      </c>
      <c r="DA752" s="294">
        <v>1700</v>
      </c>
      <c r="DB752" s="294">
        <v>1860</v>
      </c>
      <c r="DC752" s="294">
        <v>2170</v>
      </c>
      <c r="DD752" s="294">
        <v>2880</v>
      </c>
      <c r="DE752" s="294">
        <v>3510</v>
      </c>
      <c r="DF752" s="294">
        <v>4036</v>
      </c>
      <c r="DG752" s="187">
        <v>4563</v>
      </c>
      <c r="DH752" s="294">
        <v>2210</v>
      </c>
      <c r="DI752" s="294">
        <v>2418</v>
      </c>
      <c r="DJ752" s="294">
        <v>2821</v>
      </c>
      <c r="DK752" s="294">
        <v>3744</v>
      </c>
      <c r="DL752" s="294">
        <v>4563</v>
      </c>
      <c r="DM752" s="294">
        <v>5246</v>
      </c>
      <c r="DN752" s="187">
        <v>5931</v>
      </c>
    </row>
    <row r="753" spans="103:118" x14ac:dyDescent="0.2">
      <c r="CY753" s="187" t="s">
        <v>469</v>
      </c>
      <c r="CZ753" s="295">
        <v>76052</v>
      </c>
      <c r="DA753" s="294">
        <v>1770</v>
      </c>
      <c r="DB753" s="294">
        <v>1920</v>
      </c>
      <c r="DC753" s="294">
        <v>2250</v>
      </c>
      <c r="DD753" s="294">
        <v>2950</v>
      </c>
      <c r="DE753" s="294">
        <v>3630</v>
      </c>
      <c r="DF753" s="294">
        <v>4174</v>
      </c>
      <c r="DG753" s="187">
        <v>4719</v>
      </c>
      <c r="DH753" s="294">
        <v>2301</v>
      </c>
      <c r="DI753" s="294">
        <v>2496</v>
      </c>
      <c r="DJ753" s="294">
        <v>2925</v>
      </c>
      <c r="DK753" s="294">
        <v>3835</v>
      </c>
      <c r="DL753" s="294">
        <v>4719</v>
      </c>
      <c r="DM753" s="294">
        <v>5426</v>
      </c>
      <c r="DN753" s="187">
        <v>6134</v>
      </c>
    </row>
    <row r="754" spans="103:118" x14ac:dyDescent="0.2">
      <c r="CY754" s="187" t="s">
        <v>469</v>
      </c>
      <c r="CZ754" s="295">
        <v>76055</v>
      </c>
      <c r="DA754" s="294">
        <v>1310</v>
      </c>
      <c r="DB754" s="294">
        <v>1370</v>
      </c>
      <c r="DC754" s="294">
        <v>1610</v>
      </c>
      <c r="DD754" s="294">
        <v>2030</v>
      </c>
      <c r="DE754" s="294">
        <v>2610</v>
      </c>
      <c r="DF754" s="294">
        <v>3001</v>
      </c>
      <c r="DG754" s="187">
        <v>3393</v>
      </c>
      <c r="DH754" s="294">
        <v>1703</v>
      </c>
      <c r="DI754" s="294">
        <v>1781</v>
      </c>
      <c r="DJ754" s="294">
        <v>2093</v>
      </c>
      <c r="DK754" s="294">
        <v>2639</v>
      </c>
      <c r="DL754" s="294">
        <v>3393</v>
      </c>
      <c r="DM754" s="294">
        <v>3901</v>
      </c>
      <c r="DN754" s="187">
        <v>4410</v>
      </c>
    </row>
    <row r="755" spans="103:118" x14ac:dyDescent="0.2">
      <c r="CY755" s="187" t="s">
        <v>469</v>
      </c>
      <c r="CZ755" s="295">
        <v>76063</v>
      </c>
      <c r="DA755" s="294">
        <v>1570</v>
      </c>
      <c r="DB755" s="294">
        <v>1710</v>
      </c>
      <c r="DC755" s="294">
        <v>2000</v>
      </c>
      <c r="DD755" s="294">
        <v>2650</v>
      </c>
      <c r="DE755" s="294">
        <v>3230</v>
      </c>
      <c r="DF755" s="294">
        <v>3714</v>
      </c>
      <c r="DG755" s="187">
        <v>4199</v>
      </c>
      <c r="DH755" s="294">
        <v>2041</v>
      </c>
      <c r="DI755" s="294">
        <v>2223</v>
      </c>
      <c r="DJ755" s="294">
        <v>2600</v>
      </c>
      <c r="DK755" s="294">
        <v>3445</v>
      </c>
      <c r="DL755" s="294">
        <v>4199</v>
      </c>
      <c r="DM755" s="294">
        <v>4828</v>
      </c>
      <c r="DN755" s="187">
        <v>5458</v>
      </c>
    </row>
    <row r="756" spans="103:118" x14ac:dyDescent="0.2">
      <c r="CY756" s="187" t="s">
        <v>469</v>
      </c>
      <c r="CZ756" s="295">
        <v>76064</v>
      </c>
      <c r="DA756" s="294">
        <v>1380</v>
      </c>
      <c r="DB756" s="294">
        <v>1450</v>
      </c>
      <c r="DC756" s="294">
        <v>1700</v>
      </c>
      <c r="DD756" s="294">
        <v>2140</v>
      </c>
      <c r="DE756" s="294">
        <v>2750</v>
      </c>
      <c r="DF756" s="294">
        <v>3162</v>
      </c>
      <c r="DG756" s="187">
        <v>3575</v>
      </c>
      <c r="DH756" s="294">
        <v>1794</v>
      </c>
      <c r="DI756" s="294">
        <v>1885</v>
      </c>
      <c r="DJ756" s="294">
        <v>2210</v>
      </c>
      <c r="DK756" s="294">
        <v>2782</v>
      </c>
      <c r="DL756" s="294">
        <v>3575</v>
      </c>
      <c r="DM756" s="294">
        <v>4110</v>
      </c>
      <c r="DN756" s="187">
        <v>4647</v>
      </c>
    </row>
    <row r="757" spans="103:118" x14ac:dyDescent="0.2">
      <c r="CY757" s="187" t="s">
        <v>469</v>
      </c>
      <c r="CZ757" s="295">
        <v>76065</v>
      </c>
      <c r="DA757" s="294">
        <v>1480</v>
      </c>
      <c r="DB757" s="294">
        <v>1560</v>
      </c>
      <c r="DC757" s="294">
        <v>1830</v>
      </c>
      <c r="DD757" s="294">
        <v>2300</v>
      </c>
      <c r="DE757" s="294">
        <v>2960</v>
      </c>
      <c r="DF757" s="294">
        <v>3404</v>
      </c>
      <c r="DG757" s="187">
        <v>3848</v>
      </c>
      <c r="DH757" s="294">
        <v>1924</v>
      </c>
      <c r="DI757" s="294">
        <v>2028</v>
      </c>
      <c r="DJ757" s="294">
        <v>2379</v>
      </c>
      <c r="DK757" s="294">
        <v>2990</v>
      </c>
      <c r="DL757" s="294">
        <v>3848</v>
      </c>
      <c r="DM757" s="294">
        <v>4425</v>
      </c>
      <c r="DN757" s="187">
        <v>5002</v>
      </c>
    </row>
    <row r="758" spans="103:118" x14ac:dyDescent="0.2">
      <c r="CY758" s="187" t="s">
        <v>469</v>
      </c>
      <c r="CZ758" s="295">
        <v>76078</v>
      </c>
      <c r="DA758" s="294">
        <v>1190</v>
      </c>
      <c r="DB758" s="294">
        <v>1310</v>
      </c>
      <c r="DC758" s="294">
        <v>1480</v>
      </c>
      <c r="DD758" s="294">
        <v>2060</v>
      </c>
      <c r="DE758" s="294">
        <v>2280</v>
      </c>
      <c r="DF758" s="294">
        <v>2622</v>
      </c>
      <c r="DG758" s="187">
        <v>2964</v>
      </c>
      <c r="DH758" s="294">
        <v>1547</v>
      </c>
      <c r="DI758" s="294">
        <v>1703</v>
      </c>
      <c r="DJ758" s="294">
        <v>1924</v>
      </c>
      <c r="DK758" s="294">
        <v>2678</v>
      </c>
      <c r="DL758" s="294">
        <v>2964</v>
      </c>
      <c r="DM758" s="294">
        <v>3408</v>
      </c>
      <c r="DN758" s="187">
        <v>3853</v>
      </c>
    </row>
    <row r="759" spans="103:118" x14ac:dyDescent="0.2">
      <c r="CY759" s="187" t="s">
        <v>469</v>
      </c>
      <c r="CZ759" s="295">
        <v>76084</v>
      </c>
      <c r="DA759" s="294">
        <v>1080</v>
      </c>
      <c r="DB759" s="294">
        <v>1170</v>
      </c>
      <c r="DC759" s="294">
        <v>1370</v>
      </c>
      <c r="DD759" s="294">
        <v>1810</v>
      </c>
      <c r="DE759" s="294">
        <v>2220</v>
      </c>
      <c r="DF759" s="294">
        <v>2553</v>
      </c>
      <c r="DG759" s="187">
        <v>2886</v>
      </c>
      <c r="DH759" s="294">
        <v>1404</v>
      </c>
      <c r="DI759" s="294">
        <v>1521</v>
      </c>
      <c r="DJ759" s="294">
        <v>1781</v>
      </c>
      <c r="DK759" s="294">
        <v>2353</v>
      </c>
      <c r="DL759" s="294">
        <v>2886</v>
      </c>
      <c r="DM759" s="294">
        <v>3318</v>
      </c>
      <c r="DN759" s="187">
        <v>3751</v>
      </c>
    </row>
    <row r="760" spans="103:118" x14ac:dyDescent="0.2">
      <c r="CY760" s="187" t="s">
        <v>469</v>
      </c>
      <c r="CZ760" s="295">
        <v>76092</v>
      </c>
      <c r="DA760" s="294">
        <v>1580</v>
      </c>
      <c r="DB760" s="294">
        <v>1730</v>
      </c>
      <c r="DC760" s="294">
        <v>2020</v>
      </c>
      <c r="DD760" s="294">
        <v>2680</v>
      </c>
      <c r="DE760" s="294">
        <v>3270</v>
      </c>
      <c r="DF760" s="294">
        <v>3760</v>
      </c>
      <c r="DG760" s="187">
        <v>4251</v>
      </c>
      <c r="DH760" s="294">
        <v>2054</v>
      </c>
      <c r="DI760" s="294">
        <v>2249</v>
      </c>
      <c r="DJ760" s="294">
        <v>2626</v>
      </c>
      <c r="DK760" s="294">
        <v>3484</v>
      </c>
      <c r="DL760" s="294">
        <v>4251</v>
      </c>
      <c r="DM760" s="294">
        <v>4888</v>
      </c>
      <c r="DN760" s="187">
        <v>5526</v>
      </c>
    </row>
    <row r="761" spans="103:118" x14ac:dyDescent="0.2">
      <c r="CY761" s="187" t="s">
        <v>469</v>
      </c>
      <c r="CZ761" s="295">
        <v>76177</v>
      </c>
      <c r="DA761" s="294">
        <v>1660</v>
      </c>
      <c r="DB761" s="294">
        <v>1800</v>
      </c>
      <c r="DC761" s="294">
        <v>2110</v>
      </c>
      <c r="DD761" s="294">
        <v>2770</v>
      </c>
      <c r="DE761" s="294">
        <v>3410</v>
      </c>
      <c r="DF761" s="294">
        <v>3921</v>
      </c>
      <c r="DG761" s="187">
        <v>4433</v>
      </c>
      <c r="DH761" s="294">
        <v>2158</v>
      </c>
      <c r="DI761" s="294">
        <v>2340</v>
      </c>
      <c r="DJ761" s="294">
        <v>2743</v>
      </c>
      <c r="DK761" s="294">
        <v>3601</v>
      </c>
      <c r="DL761" s="294">
        <v>4433</v>
      </c>
      <c r="DM761" s="294">
        <v>5097</v>
      </c>
      <c r="DN761" s="187">
        <v>5762</v>
      </c>
    </row>
    <row r="762" spans="103:118" x14ac:dyDescent="0.2">
      <c r="CY762" s="187" t="s">
        <v>469</v>
      </c>
      <c r="CZ762" s="295">
        <v>76201</v>
      </c>
      <c r="DA762" s="294">
        <v>1270</v>
      </c>
      <c r="DB762" s="294">
        <v>1330</v>
      </c>
      <c r="DC762" s="294">
        <v>1560</v>
      </c>
      <c r="DD762" s="294">
        <v>1960</v>
      </c>
      <c r="DE762" s="294">
        <v>2530</v>
      </c>
      <c r="DF762" s="294">
        <v>2909</v>
      </c>
      <c r="DG762" s="187">
        <v>3289</v>
      </c>
      <c r="DH762" s="294">
        <v>1651</v>
      </c>
      <c r="DI762" s="294">
        <v>1729</v>
      </c>
      <c r="DJ762" s="294">
        <v>2028</v>
      </c>
      <c r="DK762" s="294">
        <v>2548</v>
      </c>
      <c r="DL762" s="294">
        <v>3289</v>
      </c>
      <c r="DM762" s="294">
        <v>3781</v>
      </c>
      <c r="DN762" s="187">
        <v>4275</v>
      </c>
    </row>
    <row r="763" spans="103:118" x14ac:dyDescent="0.2">
      <c r="CY763" s="187" t="s">
        <v>469</v>
      </c>
      <c r="CZ763" s="295">
        <v>76202</v>
      </c>
      <c r="DA763" s="294">
        <v>1490</v>
      </c>
      <c r="DB763" s="294">
        <v>1570</v>
      </c>
      <c r="DC763" s="294">
        <v>1840</v>
      </c>
      <c r="DD763" s="294">
        <v>2320</v>
      </c>
      <c r="DE763" s="294">
        <v>2980</v>
      </c>
      <c r="DF763" s="294">
        <v>3427</v>
      </c>
      <c r="DG763" s="187">
        <v>3874</v>
      </c>
      <c r="DH763" s="294">
        <v>1937</v>
      </c>
      <c r="DI763" s="294">
        <v>2041</v>
      </c>
      <c r="DJ763" s="294">
        <v>2392</v>
      </c>
      <c r="DK763" s="294">
        <v>3016</v>
      </c>
      <c r="DL763" s="294">
        <v>3874</v>
      </c>
      <c r="DM763" s="294">
        <v>4455</v>
      </c>
      <c r="DN763" s="187">
        <v>5036</v>
      </c>
    </row>
    <row r="764" spans="103:118" x14ac:dyDescent="0.2">
      <c r="CY764" s="187" t="s">
        <v>469</v>
      </c>
      <c r="CZ764" s="295">
        <v>76203</v>
      </c>
      <c r="DA764" s="294">
        <v>1490</v>
      </c>
      <c r="DB764" s="294">
        <v>1570</v>
      </c>
      <c r="DC764" s="294">
        <v>1840</v>
      </c>
      <c r="DD764" s="294">
        <v>2320</v>
      </c>
      <c r="DE764" s="294">
        <v>2980</v>
      </c>
      <c r="DF764" s="294">
        <v>3427</v>
      </c>
      <c r="DG764" s="187">
        <v>3874</v>
      </c>
      <c r="DH764" s="294">
        <v>1937</v>
      </c>
      <c r="DI764" s="294">
        <v>2041</v>
      </c>
      <c r="DJ764" s="294">
        <v>2392</v>
      </c>
      <c r="DK764" s="294">
        <v>3016</v>
      </c>
      <c r="DL764" s="294">
        <v>3874</v>
      </c>
      <c r="DM764" s="294">
        <v>4455</v>
      </c>
      <c r="DN764" s="187">
        <v>5036</v>
      </c>
    </row>
    <row r="765" spans="103:118" x14ac:dyDescent="0.2">
      <c r="CY765" s="187" t="s">
        <v>469</v>
      </c>
      <c r="CZ765" s="295">
        <v>76204</v>
      </c>
      <c r="DA765" s="294">
        <v>1490</v>
      </c>
      <c r="DB765" s="294">
        <v>1570</v>
      </c>
      <c r="DC765" s="294">
        <v>1840</v>
      </c>
      <c r="DD765" s="294">
        <v>2320</v>
      </c>
      <c r="DE765" s="294">
        <v>2980</v>
      </c>
      <c r="DF765" s="294">
        <v>3427</v>
      </c>
      <c r="DG765" s="187">
        <v>3874</v>
      </c>
      <c r="DH765" s="294">
        <v>1937</v>
      </c>
      <c r="DI765" s="294">
        <v>2041</v>
      </c>
      <c r="DJ765" s="294">
        <v>2392</v>
      </c>
      <c r="DK765" s="294">
        <v>3016</v>
      </c>
      <c r="DL765" s="294">
        <v>3874</v>
      </c>
      <c r="DM765" s="294">
        <v>4455</v>
      </c>
      <c r="DN765" s="187">
        <v>5036</v>
      </c>
    </row>
    <row r="766" spans="103:118" x14ac:dyDescent="0.2">
      <c r="CY766" s="187" t="s">
        <v>469</v>
      </c>
      <c r="CZ766" s="295">
        <v>76205</v>
      </c>
      <c r="DA766" s="294">
        <v>1300</v>
      </c>
      <c r="DB766" s="294">
        <v>1360</v>
      </c>
      <c r="DC766" s="294">
        <v>1600</v>
      </c>
      <c r="DD766" s="294">
        <v>2010</v>
      </c>
      <c r="DE766" s="294">
        <v>2590</v>
      </c>
      <c r="DF766" s="294">
        <v>2978</v>
      </c>
      <c r="DG766" s="187">
        <v>3367</v>
      </c>
      <c r="DH766" s="294">
        <v>1690</v>
      </c>
      <c r="DI766" s="294">
        <v>1768</v>
      </c>
      <c r="DJ766" s="294">
        <v>2080</v>
      </c>
      <c r="DK766" s="294">
        <v>2613</v>
      </c>
      <c r="DL766" s="294">
        <v>3367</v>
      </c>
      <c r="DM766" s="294">
        <v>3871</v>
      </c>
      <c r="DN766" s="187">
        <v>4377</v>
      </c>
    </row>
    <row r="767" spans="103:118" x14ac:dyDescent="0.2">
      <c r="CY767" s="187" t="s">
        <v>469</v>
      </c>
      <c r="CZ767" s="295">
        <v>76206</v>
      </c>
      <c r="DA767" s="294">
        <v>1490</v>
      </c>
      <c r="DB767" s="294">
        <v>1570</v>
      </c>
      <c r="DC767" s="294">
        <v>1840</v>
      </c>
      <c r="DD767" s="294">
        <v>2320</v>
      </c>
      <c r="DE767" s="294">
        <v>2980</v>
      </c>
      <c r="DF767" s="294">
        <v>3427</v>
      </c>
      <c r="DG767" s="187">
        <v>3874</v>
      </c>
      <c r="DH767" s="294">
        <v>1937</v>
      </c>
      <c r="DI767" s="294">
        <v>2041</v>
      </c>
      <c r="DJ767" s="294">
        <v>2392</v>
      </c>
      <c r="DK767" s="294">
        <v>3016</v>
      </c>
      <c r="DL767" s="294">
        <v>3874</v>
      </c>
      <c r="DM767" s="294">
        <v>4455</v>
      </c>
      <c r="DN767" s="187">
        <v>5036</v>
      </c>
    </row>
    <row r="768" spans="103:118" x14ac:dyDescent="0.2">
      <c r="CY768" s="187" t="s">
        <v>469</v>
      </c>
      <c r="CZ768" s="295">
        <v>76207</v>
      </c>
      <c r="DA768" s="294">
        <v>1450</v>
      </c>
      <c r="DB768" s="294">
        <v>1530</v>
      </c>
      <c r="DC768" s="294">
        <v>1790</v>
      </c>
      <c r="DD768" s="294">
        <v>2250</v>
      </c>
      <c r="DE768" s="294">
        <v>2900</v>
      </c>
      <c r="DF768" s="294">
        <v>3335</v>
      </c>
      <c r="DG768" s="187">
        <v>3770</v>
      </c>
      <c r="DH768" s="294">
        <v>1885</v>
      </c>
      <c r="DI768" s="294">
        <v>1989</v>
      </c>
      <c r="DJ768" s="294">
        <v>2327</v>
      </c>
      <c r="DK768" s="294">
        <v>2925</v>
      </c>
      <c r="DL768" s="294">
        <v>3770</v>
      </c>
      <c r="DM768" s="294">
        <v>4335</v>
      </c>
      <c r="DN768" s="187">
        <v>4901</v>
      </c>
    </row>
    <row r="769" spans="103:118" x14ac:dyDescent="0.2">
      <c r="CY769" s="187" t="s">
        <v>469</v>
      </c>
      <c r="CZ769" s="295">
        <v>76208</v>
      </c>
      <c r="DA769" s="294">
        <v>1510</v>
      </c>
      <c r="DB769" s="294">
        <v>1590</v>
      </c>
      <c r="DC769" s="294">
        <v>1860</v>
      </c>
      <c r="DD769" s="294">
        <v>2340</v>
      </c>
      <c r="DE769" s="294">
        <v>3010</v>
      </c>
      <c r="DF769" s="294">
        <v>3461</v>
      </c>
      <c r="DG769" s="187">
        <v>3913</v>
      </c>
      <c r="DH769" s="294">
        <v>1963</v>
      </c>
      <c r="DI769" s="294">
        <v>2067</v>
      </c>
      <c r="DJ769" s="294">
        <v>2418</v>
      </c>
      <c r="DK769" s="294">
        <v>3042</v>
      </c>
      <c r="DL769" s="294">
        <v>3913</v>
      </c>
      <c r="DM769" s="294">
        <v>4499</v>
      </c>
      <c r="DN769" s="187">
        <v>5086</v>
      </c>
    </row>
    <row r="770" spans="103:118" x14ac:dyDescent="0.2">
      <c r="CY770" s="187" t="s">
        <v>469</v>
      </c>
      <c r="CZ770" s="295">
        <v>76209</v>
      </c>
      <c r="DA770" s="294">
        <v>1320</v>
      </c>
      <c r="DB770" s="294">
        <v>1390</v>
      </c>
      <c r="DC770" s="294">
        <v>1630</v>
      </c>
      <c r="DD770" s="294">
        <v>2050</v>
      </c>
      <c r="DE770" s="294">
        <v>2640</v>
      </c>
      <c r="DF770" s="294">
        <v>3036</v>
      </c>
      <c r="DG770" s="187">
        <v>3432</v>
      </c>
      <c r="DH770" s="294">
        <v>1716</v>
      </c>
      <c r="DI770" s="294">
        <v>1807</v>
      </c>
      <c r="DJ770" s="294">
        <v>2119</v>
      </c>
      <c r="DK770" s="294">
        <v>2665</v>
      </c>
      <c r="DL770" s="294">
        <v>3432</v>
      </c>
      <c r="DM770" s="294">
        <v>3946</v>
      </c>
      <c r="DN770" s="187">
        <v>4461</v>
      </c>
    </row>
    <row r="771" spans="103:118" x14ac:dyDescent="0.2">
      <c r="CY771" s="187" t="s">
        <v>469</v>
      </c>
      <c r="CZ771" s="295">
        <v>76210</v>
      </c>
      <c r="DA771" s="294">
        <v>1710</v>
      </c>
      <c r="DB771" s="294">
        <v>1800</v>
      </c>
      <c r="DC771" s="294">
        <v>2110</v>
      </c>
      <c r="DD771" s="294">
        <v>2650</v>
      </c>
      <c r="DE771" s="294">
        <v>3420</v>
      </c>
      <c r="DF771" s="294">
        <v>3933</v>
      </c>
      <c r="DG771" s="187">
        <v>4446</v>
      </c>
      <c r="DH771" s="294">
        <v>2223</v>
      </c>
      <c r="DI771" s="294">
        <v>2340</v>
      </c>
      <c r="DJ771" s="294">
        <v>2743</v>
      </c>
      <c r="DK771" s="294">
        <v>3445</v>
      </c>
      <c r="DL771" s="294">
        <v>4446</v>
      </c>
      <c r="DM771" s="294">
        <v>5112</v>
      </c>
      <c r="DN771" s="187">
        <v>5779</v>
      </c>
    </row>
    <row r="772" spans="103:118" x14ac:dyDescent="0.2">
      <c r="CY772" s="187" t="s">
        <v>469</v>
      </c>
      <c r="CZ772" s="295">
        <v>76226</v>
      </c>
      <c r="DA772" s="294">
        <v>2140</v>
      </c>
      <c r="DB772" s="294">
        <v>2250</v>
      </c>
      <c r="DC772" s="294">
        <v>2640</v>
      </c>
      <c r="DD772" s="294">
        <v>3320</v>
      </c>
      <c r="DE772" s="294">
        <v>4280</v>
      </c>
      <c r="DF772" s="294">
        <v>4922</v>
      </c>
      <c r="DG772" s="187">
        <v>5564</v>
      </c>
      <c r="DH772" s="294">
        <v>2782</v>
      </c>
      <c r="DI772" s="294">
        <v>2925</v>
      </c>
      <c r="DJ772" s="294">
        <v>3432</v>
      </c>
      <c r="DK772" s="294">
        <v>4316</v>
      </c>
      <c r="DL772" s="294">
        <v>5564</v>
      </c>
      <c r="DM772" s="294">
        <v>6398</v>
      </c>
      <c r="DN772" s="187">
        <v>7233</v>
      </c>
    </row>
    <row r="773" spans="103:118" x14ac:dyDescent="0.2">
      <c r="CY773" s="187" t="s">
        <v>469</v>
      </c>
      <c r="CZ773" s="295">
        <v>76227</v>
      </c>
      <c r="DA773" s="294">
        <v>1950</v>
      </c>
      <c r="DB773" s="294">
        <v>2050</v>
      </c>
      <c r="DC773" s="294">
        <v>2400</v>
      </c>
      <c r="DD773" s="294">
        <v>3020</v>
      </c>
      <c r="DE773" s="294">
        <v>3890</v>
      </c>
      <c r="DF773" s="294">
        <v>4473</v>
      </c>
      <c r="DG773" s="187">
        <v>5057</v>
      </c>
      <c r="DH773" s="294">
        <v>2535</v>
      </c>
      <c r="DI773" s="294">
        <v>2665</v>
      </c>
      <c r="DJ773" s="294">
        <v>3120</v>
      </c>
      <c r="DK773" s="294">
        <v>3926</v>
      </c>
      <c r="DL773" s="294">
        <v>5057</v>
      </c>
      <c r="DM773" s="294">
        <v>5814</v>
      </c>
      <c r="DN773" s="187">
        <v>6574</v>
      </c>
    </row>
    <row r="774" spans="103:118" x14ac:dyDescent="0.2">
      <c r="CY774" s="187" t="s">
        <v>469</v>
      </c>
      <c r="CZ774" s="295">
        <v>76234</v>
      </c>
      <c r="DA774" s="294">
        <v>1000</v>
      </c>
      <c r="DB774" s="294">
        <v>1110</v>
      </c>
      <c r="DC774" s="294">
        <v>1240</v>
      </c>
      <c r="DD774" s="294">
        <v>1750</v>
      </c>
      <c r="DE774" s="294">
        <v>1900</v>
      </c>
      <c r="DF774" s="294">
        <v>2185</v>
      </c>
      <c r="DG774" s="187">
        <v>2470</v>
      </c>
      <c r="DH774" s="294">
        <v>1300</v>
      </c>
      <c r="DI774" s="294">
        <v>1443</v>
      </c>
      <c r="DJ774" s="294">
        <v>1612</v>
      </c>
      <c r="DK774" s="294">
        <v>2275</v>
      </c>
      <c r="DL774" s="294">
        <v>2470</v>
      </c>
      <c r="DM774" s="294">
        <v>2840</v>
      </c>
      <c r="DN774" s="187">
        <v>3211</v>
      </c>
    </row>
    <row r="775" spans="103:118" x14ac:dyDescent="0.2">
      <c r="CY775" s="187" t="s">
        <v>469</v>
      </c>
      <c r="CZ775" s="295">
        <v>76247</v>
      </c>
      <c r="DA775" s="294">
        <v>1830</v>
      </c>
      <c r="DB775" s="294">
        <v>1920</v>
      </c>
      <c r="DC775" s="294">
        <v>2250</v>
      </c>
      <c r="DD775" s="294">
        <v>2840</v>
      </c>
      <c r="DE775" s="294">
        <v>3650</v>
      </c>
      <c r="DF775" s="294">
        <v>4197</v>
      </c>
      <c r="DG775" s="187">
        <v>4745</v>
      </c>
      <c r="DH775" s="294">
        <v>2379</v>
      </c>
      <c r="DI775" s="294">
        <v>2496</v>
      </c>
      <c r="DJ775" s="294">
        <v>2925</v>
      </c>
      <c r="DK775" s="294">
        <v>3692</v>
      </c>
      <c r="DL775" s="294">
        <v>4745</v>
      </c>
      <c r="DM775" s="294">
        <v>5456</v>
      </c>
      <c r="DN775" s="187">
        <v>6168</v>
      </c>
    </row>
    <row r="776" spans="103:118" x14ac:dyDescent="0.2">
      <c r="CY776" s="187" t="s">
        <v>469</v>
      </c>
      <c r="CZ776" s="295">
        <v>76249</v>
      </c>
      <c r="DA776" s="294">
        <v>1510</v>
      </c>
      <c r="DB776" s="294">
        <v>1590</v>
      </c>
      <c r="DC776" s="294">
        <v>1860</v>
      </c>
      <c r="DD776" s="294">
        <v>2340</v>
      </c>
      <c r="DE776" s="294">
        <v>3010</v>
      </c>
      <c r="DF776" s="294">
        <v>3461</v>
      </c>
      <c r="DG776" s="187">
        <v>3913</v>
      </c>
      <c r="DH776" s="294">
        <v>1963</v>
      </c>
      <c r="DI776" s="294">
        <v>2067</v>
      </c>
      <c r="DJ776" s="294">
        <v>2418</v>
      </c>
      <c r="DK776" s="294">
        <v>3042</v>
      </c>
      <c r="DL776" s="294">
        <v>3913</v>
      </c>
      <c r="DM776" s="294">
        <v>4499</v>
      </c>
      <c r="DN776" s="187">
        <v>5086</v>
      </c>
    </row>
    <row r="777" spans="103:118" x14ac:dyDescent="0.2">
      <c r="CY777" s="187" t="s">
        <v>469</v>
      </c>
      <c r="CZ777" s="295">
        <v>76258</v>
      </c>
      <c r="DA777" s="294">
        <v>1210</v>
      </c>
      <c r="DB777" s="294">
        <v>1280</v>
      </c>
      <c r="DC777" s="294">
        <v>1500</v>
      </c>
      <c r="DD777" s="294">
        <v>1890</v>
      </c>
      <c r="DE777" s="294">
        <v>2430</v>
      </c>
      <c r="DF777" s="294">
        <v>2794</v>
      </c>
      <c r="DG777" s="187">
        <v>3159</v>
      </c>
      <c r="DH777" s="294">
        <v>1573</v>
      </c>
      <c r="DI777" s="294">
        <v>1664</v>
      </c>
      <c r="DJ777" s="294">
        <v>1950</v>
      </c>
      <c r="DK777" s="294">
        <v>2457</v>
      </c>
      <c r="DL777" s="294">
        <v>3159</v>
      </c>
      <c r="DM777" s="294">
        <v>3632</v>
      </c>
      <c r="DN777" s="187">
        <v>4106</v>
      </c>
    </row>
    <row r="778" spans="103:118" x14ac:dyDescent="0.2">
      <c r="CY778" s="187" t="s">
        <v>469</v>
      </c>
      <c r="CZ778" s="295">
        <v>76259</v>
      </c>
      <c r="DA778" s="294">
        <v>1380</v>
      </c>
      <c r="DB778" s="294">
        <v>1450</v>
      </c>
      <c r="DC778" s="294">
        <v>1700</v>
      </c>
      <c r="DD778" s="294">
        <v>2140</v>
      </c>
      <c r="DE778" s="294">
        <v>2750</v>
      </c>
      <c r="DF778" s="294">
        <v>3162</v>
      </c>
      <c r="DG778" s="187">
        <v>3575</v>
      </c>
      <c r="DH778" s="294">
        <v>1794</v>
      </c>
      <c r="DI778" s="294">
        <v>1885</v>
      </c>
      <c r="DJ778" s="294">
        <v>2210</v>
      </c>
      <c r="DK778" s="294">
        <v>2782</v>
      </c>
      <c r="DL778" s="294">
        <v>3575</v>
      </c>
      <c r="DM778" s="294">
        <v>4110</v>
      </c>
      <c r="DN778" s="187">
        <v>4647</v>
      </c>
    </row>
    <row r="779" spans="103:118" x14ac:dyDescent="0.2">
      <c r="CY779" s="187" t="s">
        <v>469</v>
      </c>
      <c r="CZ779" s="295">
        <v>76262</v>
      </c>
      <c r="DA779" s="294">
        <v>1500</v>
      </c>
      <c r="DB779" s="294">
        <v>1600</v>
      </c>
      <c r="DC779" s="294">
        <v>1870</v>
      </c>
      <c r="DD779" s="294">
        <v>2390</v>
      </c>
      <c r="DE779" s="294">
        <v>3020</v>
      </c>
      <c r="DF779" s="294">
        <v>3473</v>
      </c>
      <c r="DG779" s="187">
        <v>3926</v>
      </c>
      <c r="DH779" s="294">
        <v>1950</v>
      </c>
      <c r="DI779" s="294">
        <v>2080</v>
      </c>
      <c r="DJ779" s="294">
        <v>2431</v>
      </c>
      <c r="DK779" s="294">
        <v>3107</v>
      </c>
      <c r="DL779" s="294">
        <v>3926</v>
      </c>
      <c r="DM779" s="294">
        <v>4514</v>
      </c>
      <c r="DN779" s="187">
        <v>5103</v>
      </c>
    </row>
    <row r="780" spans="103:118" x14ac:dyDescent="0.2">
      <c r="CY780" s="187" t="s">
        <v>469</v>
      </c>
      <c r="CZ780" s="295">
        <v>76266</v>
      </c>
      <c r="DA780" s="294">
        <v>1440</v>
      </c>
      <c r="DB780" s="294">
        <v>1510</v>
      </c>
      <c r="DC780" s="294">
        <v>1770</v>
      </c>
      <c r="DD780" s="294">
        <v>2230</v>
      </c>
      <c r="DE780" s="294">
        <v>2870</v>
      </c>
      <c r="DF780" s="294">
        <v>3300</v>
      </c>
      <c r="DG780" s="187">
        <v>3731</v>
      </c>
      <c r="DH780" s="294">
        <v>1872</v>
      </c>
      <c r="DI780" s="294">
        <v>1963</v>
      </c>
      <c r="DJ780" s="294">
        <v>2301</v>
      </c>
      <c r="DK780" s="294">
        <v>2899</v>
      </c>
      <c r="DL780" s="294">
        <v>3731</v>
      </c>
      <c r="DM780" s="294">
        <v>4290</v>
      </c>
      <c r="DN780" s="187">
        <v>4850</v>
      </c>
    </row>
    <row r="781" spans="103:118" x14ac:dyDescent="0.2">
      <c r="CY781" s="187" t="s">
        <v>469</v>
      </c>
      <c r="CZ781" s="295">
        <v>76272</v>
      </c>
      <c r="DA781" s="294">
        <v>1190</v>
      </c>
      <c r="DB781" s="294">
        <v>1260</v>
      </c>
      <c r="DC781" s="294">
        <v>1480</v>
      </c>
      <c r="DD781" s="294">
        <v>1870</v>
      </c>
      <c r="DE781" s="294">
        <v>2430</v>
      </c>
      <c r="DF781" s="294">
        <v>2794</v>
      </c>
      <c r="DG781" s="187">
        <v>3159</v>
      </c>
      <c r="DH781" s="294">
        <v>1547</v>
      </c>
      <c r="DI781" s="294">
        <v>1638</v>
      </c>
      <c r="DJ781" s="294">
        <v>1924</v>
      </c>
      <c r="DK781" s="294">
        <v>2431</v>
      </c>
      <c r="DL781" s="294">
        <v>3159</v>
      </c>
      <c r="DM781" s="294">
        <v>3632</v>
      </c>
      <c r="DN781" s="187">
        <v>4106</v>
      </c>
    </row>
    <row r="782" spans="103:118" x14ac:dyDescent="0.2">
      <c r="CY782" s="187" t="s">
        <v>469</v>
      </c>
      <c r="CZ782" s="295">
        <v>76623</v>
      </c>
      <c r="DA782" s="294">
        <v>1090</v>
      </c>
      <c r="DB782" s="294">
        <v>1150</v>
      </c>
      <c r="DC782" s="294">
        <v>1350</v>
      </c>
      <c r="DD782" s="294">
        <v>1700</v>
      </c>
      <c r="DE782" s="294">
        <v>2180</v>
      </c>
      <c r="DF782" s="294">
        <v>2507</v>
      </c>
      <c r="DG782" s="187">
        <v>2834</v>
      </c>
      <c r="DH782" s="294">
        <v>1417</v>
      </c>
      <c r="DI782" s="294">
        <v>1495</v>
      </c>
      <c r="DJ782" s="294">
        <v>1755</v>
      </c>
      <c r="DK782" s="294">
        <v>2210</v>
      </c>
      <c r="DL782" s="294">
        <v>2834</v>
      </c>
      <c r="DM782" s="294">
        <v>3259</v>
      </c>
      <c r="DN782" s="187">
        <v>3684</v>
      </c>
    </row>
    <row r="783" spans="103:118" x14ac:dyDescent="0.2">
      <c r="CY783" s="187" t="s">
        <v>469</v>
      </c>
      <c r="CZ783" s="295">
        <v>76626</v>
      </c>
      <c r="DA783" s="294">
        <v>1160</v>
      </c>
      <c r="DB783" s="294">
        <v>1220</v>
      </c>
      <c r="DC783" s="294">
        <v>1430</v>
      </c>
      <c r="DD783" s="294">
        <v>1800</v>
      </c>
      <c r="DE783" s="294">
        <v>2320</v>
      </c>
      <c r="DF783" s="294">
        <v>2668</v>
      </c>
      <c r="DG783" s="187">
        <v>3016</v>
      </c>
      <c r="DH783" s="294">
        <v>1508</v>
      </c>
      <c r="DI783" s="294">
        <v>1586</v>
      </c>
      <c r="DJ783" s="294">
        <v>1859</v>
      </c>
      <c r="DK783" s="294">
        <v>2340</v>
      </c>
      <c r="DL783" s="294">
        <v>3016</v>
      </c>
      <c r="DM783" s="294">
        <v>3468</v>
      </c>
      <c r="DN783" s="187">
        <v>3920</v>
      </c>
    </row>
    <row r="784" spans="103:118" x14ac:dyDescent="0.2">
      <c r="CY784" s="187" t="s">
        <v>469</v>
      </c>
      <c r="CZ784" s="295">
        <v>76641</v>
      </c>
      <c r="DA784" s="294">
        <v>1310</v>
      </c>
      <c r="DB784" s="294">
        <v>1370</v>
      </c>
      <c r="DC784" s="294">
        <v>1610</v>
      </c>
      <c r="DD784" s="294">
        <v>2030</v>
      </c>
      <c r="DE784" s="294">
        <v>2610</v>
      </c>
      <c r="DF784" s="294">
        <v>3001</v>
      </c>
      <c r="DG784" s="187">
        <v>3393</v>
      </c>
      <c r="DH784" s="294">
        <v>1703</v>
      </c>
      <c r="DI784" s="294">
        <v>1781</v>
      </c>
      <c r="DJ784" s="294">
        <v>2093</v>
      </c>
      <c r="DK784" s="294">
        <v>2639</v>
      </c>
      <c r="DL784" s="294">
        <v>3393</v>
      </c>
      <c r="DM784" s="294">
        <v>3901</v>
      </c>
      <c r="DN784" s="187">
        <v>4410</v>
      </c>
    </row>
    <row r="785" spans="103:118" x14ac:dyDescent="0.2">
      <c r="CY785" s="187" t="s">
        <v>469</v>
      </c>
      <c r="CZ785" s="295">
        <v>76651</v>
      </c>
      <c r="DA785" s="294">
        <v>1050</v>
      </c>
      <c r="DB785" s="294">
        <v>1110</v>
      </c>
      <c r="DC785" s="294">
        <v>1300</v>
      </c>
      <c r="DD785" s="294">
        <v>1640</v>
      </c>
      <c r="DE785" s="294">
        <v>2110</v>
      </c>
      <c r="DF785" s="294">
        <v>2426</v>
      </c>
      <c r="DG785" s="187">
        <v>2743</v>
      </c>
      <c r="DH785" s="294">
        <v>1365</v>
      </c>
      <c r="DI785" s="294">
        <v>1443</v>
      </c>
      <c r="DJ785" s="294">
        <v>1690</v>
      </c>
      <c r="DK785" s="294">
        <v>2132</v>
      </c>
      <c r="DL785" s="294">
        <v>2743</v>
      </c>
      <c r="DM785" s="294">
        <v>3153</v>
      </c>
      <c r="DN785" s="187">
        <v>3565</v>
      </c>
    </row>
    <row r="786" spans="103:118" x14ac:dyDescent="0.2">
      <c r="CY786" s="187" t="s">
        <v>469</v>
      </c>
      <c r="CZ786" s="295">
        <v>76670</v>
      </c>
      <c r="DA786" s="294">
        <v>980</v>
      </c>
      <c r="DB786" s="294">
        <v>1030</v>
      </c>
      <c r="DC786" s="294">
        <v>1210</v>
      </c>
      <c r="DD786" s="294">
        <v>1520</v>
      </c>
      <c r="DE786" s="294">
        <v>1960</v>
      </c>
      <c r="DF786" s="294">
        <v>2254</v>
      </c>
      <c r="DG786" s="187">
        <v>2548</v>
      </c>
      <c r="DH786" s="294">
        <v>1274</v>
      </c>
      <c r="DI786" s="294">
        <v>1339</v>
      </c>
      <c r="DJ786" s="294">
        <v>1573</v>
      </c>
      <c r="DK786" s="294">
        <v>1976</v>
      </c>
      <c r="DL786" s="294">
        <v>2548</v>
      </c>
      <c r="DM786" s="294">
        <v>2930</v>
      </c>
      <c r="DN786" s="187">
        <v>3312</v>
      </c>
    </row>
    <row r="787" spans="103:118" x14ac:dyDescent="0.2">
      <c r="CY787" s="187" t="s">
        <v>470</v>
      </c>
      <c r="CZ787" s="295">
        <v>79821</v>
      </c>
      <c r="DA787" s="294">
        <v>780</v>
      </c>
      <c r="DB787" s="294">
        <v>950</v>
      </c>
      <c r="DC787" s="294">
        <v>1110</v>
      </c>
      <c r="DD787" s="294">
        <v>1540</v>
      </c>
      <c r="DE787" s="294">
        <v>1880</v>
      </c>
      <c r="DF787" s="294">
        <v>2162</v>
      </c>
      <c r="DG787" s="187">
        <v>2444</v>
      </c>
      <c r="DH787" s="294">
        <v>1014</v>
      </c>
      <c r="DI787" s="294">
        <v>1235</v>
      </c>
      <c r="DJ787" s="294">
        <v>1443</v>
      </c>
      <c r="DK787" s="294">
        <v>2002</v>
      </c>
      <c r="DL787" s="294">
        <v>2444</v>
      </c>
      <c r="DM787" s="294">
        <v>2810</v>
      </c>
      <c r="DN787" s="187">
        <v>3177</v>
      </c>
    </row>
    <row r="788" spans="103:118" x14ac:dyDescent="0.2">
      <c r="CY788" s="187" t="s">
        <v>470</v>
      </c>
      <c r="CZ788" s="295">
        <v>79835</v>
      </c>
      <c r="DA788" s="294">
        <v>740</v>
      </c>
      <c r="DB788" s="294">
        <v>900</v>
      </c>
      <c r="DC788" s="294">
        <v>1060</v>
      </c>
      <c r="DD788" s="294">
        <v>1470</v>
      </c>
      <c r="DE788" s="294">
        <v>1800</v>
      </c>
      <c r="DF788" s="294">
        <v>2070</v>
      </c>
      <c r="DG788" s="187">
        <v>2340</v>
      </c>
      <c r="DH788" s="294">
        <v>962</v>
      </c>
      <c r="DI788" s="294">
        <v>1170</v>
      </c>
      <c r="DJ788" s="294">
        <v>1378</v>
      </c>
      <c r="DK788" s="294">
        <v>1911</v>
      </c>
      <c r="DL788" s="294">
        <v>2340</v>
      </c>
      <c r="DM788" s="294">
        <v>2691</v>
      </c>
      <c r="DN788" s="187">
        <v>3042</v>
      </c>
    </row>
    <row r="789" spans="103:118" x14ac:dyDescent="0.2">
      <c r="CY789" s="187" t="s">
        <v>470</v>
      </c>
      <c r="CZ789" s="295">
        <v>79836</v>
      </c>
      <c r="DA789" s="294">
        <v>680</v>
      </c>
      <c r="DB789" s="294">
        <v>840</v>
      </c>
      <c r="DC789" s="294">
        <v>980</v>
      </c>
      <c r="DD789" s="294">
        <v>1360</v>
      </c>
      <c r="DE789" s="294">
        <v>1660</v>
      </c>
      <c r="DF789" s="294">
        <v>1909</v>
      </c>
      <c r="DG789" s="187">
        <v>2158</v>
      </c>
      <c r="DH789" s="294">
        <v>884</v>
      </c>
      <c r="DI789" s="294">
        <v>1092</v>
      </c>
      <c r="DJ789" s="294">
        <v>1274</v>
      </c>
      <c r="DK789" s="294">
        <v>1768</v>
      </c>
      <c r="DL789" s="294">
        <v>2158</v>
      </c>
      <c r="DM789" s="294">
        <v>2481</v>
      </c>
      <c r="DN789" s="187">
        <v>2805</v>
      </c>
    </row>
    <row r="790" spans="103:118" x14ac:dyDescent="0.2">
      <c r="CY790" s="187" t="s">
        <v>470</v>
      </c>
      <c r="CZ790" s="295">
        <v>79838</v>
      </c>
      <c r="DA790" s="294">
        <v>630</v>
      </c>
      <c r="DB790" s="294">
        <v>770</v>
      </c>
      <c r="DC790" s="294">
        <v>910</v>
      </c>
      <c r="DD790" s="294">
        <v>1250</v>
      </c>
      <c r="DE790" s="294">
        <v>1540</v>
      </c>
      <c r="DF790" s="294">
        <v>1771</v>
      </c>
      <c r="DG790" s="187">
        <v>2002</v>
      </c>
      <c r="DH790" s="294">
        <v>819</v>
      </c>
      <c r="DI790" s="294">
        <v>1001</v>
      </c>
      <c r="DJ790" s="294">
        <v>1183</v>
      </c>
      <c r="DK790" s="294">
        <v>1625</v>
      </c>
      <c r="DL790" s="294">
        <v>2002</v>
      </c>
      <c r="DM790" s="294">
        <v>2302</v>
      </c>
      <c r="DN790" s="187">
        <v>2602</v>
      </c>
    </row>
    <row r="791" spans="103:118" x14ac:dyDescent="0.2">
      <c r="CY791" s="187" t="s">
        <v>470</v>
      </c>
      <c r="CZ791" s="295">
        <v>79849</v>
      </c>
      <c r="DA791" s="294">
        <v>660</v>
      </c>
      <c r="DB791" s="294">
        <v>810</v>
      </c>
      <c r="DC791" s="294">
        <v>950</v>
      </c>
      <c r="DD791" s="294">
        <v>1320</v>
      </c>
      <c r="DE791" s="294">
        <v>1610</v>
      </c>
      <c r="DF791" s="294">
        <v>1851</v>
      </c>
      <c r="DG791" s="187">
        <v>2093</v>
      </c>
      <c r="DH791" s="294">
        <v>858</v>
      </c>
      <c r="DI791" s="294">
        <v>1053</v>
      </c>
      <c r="DJ791" s="294">
        <v>1235</v>
      </c>
      <c r="DK791" s="294">
        <v>1716</v>
      </c>
      <c r="DL791" s="294">
        <v>2093</v>
      </c>
      <c r="DM791" s="294">
        <v>2406</v>
      </c>
      <c r="DN791" s="187">
        <v>2720</v>
      </c>
    </row>
    <row r="792" spans="103:118" x14ac:dyDescent="0.2">
      <c r="CY792" s="187" t="s">
        <v>470</v>
      </c>
      <c r="CZ792" s="295">
        <v>79853</v>
      </c>
      <c r="DA792" s="294">
        <v>720</v>
      </c>
      <c r="DB792" s="294">
        <v>880</v>
      </c>
      <c r="DC792" s="294">
        <v>1030</v>
      </c>
      <c r="DD792" s="294">
        <v>1430</v>
      </c>
      <c r="DE792" s="294">
        <v>1750</v>
      </c>
      <c r="DF792" s="294">
        <v>2012</v>
      </c>
      <c r="DG792" s="187">
        <v>2275</v>
      </c>
      <c r="DH792" s="294">
        <v>936</v>
      </c>
      <c r="DI792" s="294">
        <v>1144</v>
      </c>
      <c r="DJ792" s="294">
        <v>1339</v>
      </c>
      <c r="DK792" s="294">
        <v>1859</v>
      </c>
      <c r="DL792" s="294">
        <v>2275</v>
      </c>
      <c r="DM792" s="294">
        <v>2615</v>
      </c>
      <c r="DN792" s="187">
        <v>2957</v>
      </c>
    </row>
    <row r="793" spans="103:118" x14ac:dyDescent="0.2">
      <c r="CY793" s="187" t="s">
        <v>470</v>
      </c>
      <c r="CZ793" s="295">
        <v>79901</v>
      </c>
      <c r="DA793" s="294">
        <v>630</v>
      </c>
      <c r="DB793" s="294">
        <v>770</v>
      </c>
      <c r="DC793" s="294">
        <v>910</v>
      </c>
      <c r="DD793" s="294">
        <v>1250</v>
      </c>
      <c r="DE793" s="294">
        <v>1540</v>
      </c>
      <c r="DF793" s="294">
        <v>1771</v>
      </c>
      <c r="DG793" s="187">
        <v>2002</v>
      </c>
      <c r="DH793" s="294">
        <v>819</v>
      </c>
      <c r="DI793" s="294">
        <v>1001</v>
      </c>
      <c r="DJ793" s="294">
        <v>1183</v>
      </c>
      <c r="DK793" s="294">
        <v>1625</v>
      </c>
      <c r="DL793" s="294">
        <v>2002</v>
      </c>
      <c r="DM793" s="294">
        <v>2302</v>
      </c>
      <c r="DN793" s="187">
        <v>2602</v>
      </c>
    </row>
    <row r="794" spans="103:118" x14ac:dyDescent="0.2">
      <c r="CY794" s="187" t="s">
        <v>470</v>
      </c>
      <c r="CZ794" s="295">
        <v>79902</v>
      </c>
      <c r="DA794" s="294">
        <v>720</v>
      </c>
      <c r="DB794" s="294">
        <v>880</v>
      </c>
      <c r="DC794" s="294">
        <v>1030</v>
      </c>
      <c r="DD794" s="294">
        <v>1430</v>
      </c>
      <c r="DE794" s="294">
        <v>1750</v>
      </c>
      <c r="DF794" s="294">
        <v>2012</v>
      </c>
      <c r="DG794" s="187">
        <v>2275</v>
      </c>
      <c r="DH794" s="294">
        <v>936</v>
      </c>
      <c r="DI794" s="294">
        <v>1144</v>
      </c>
      <c r="DJ794" s="294">
        <v>1339</v>
      </c>
      <c r="DK794" s="294">
        <v>1859</v>
      </c>
      <c r="DL794" s="294">
        <v>2275</v>
      </c>
      <c r="DM794" s="294">
        <v>2615</v>
      </c>
      <c r="DN794" s="187">
        <v>2957</v>
      </c>
    </row>
    <row r="795" spans="103:118" x14ac:dyDescent="0.2">
      <c r="CY795" s="187" t="s">
        <v>470</v>
      </c>
      <c r="CZ795" s="295">
        <v>79903</v>
      </c>
      <c r="DA795" s="294">
        <v>700</v>
      </c>
      <c r="DB795" s="294">
        <v>850</v>
      </c>
      <c r="DC795" s="294">
        <v>1000</v>
      </c>
      <c r="DD795" s="294">
        <v>1390</v>
      </c>
      <c r="DE795" s="294">
        <v>1700</v>
      </c>
      <c r="DF795" s="294">
        <v>1955</v>
      </c>
      <c r="DG795" s="187">
        <v>2210</v>
      </c>
      <c r="DH795" s="294">
        <v>910</v>
      </c>
      <c r="DI795" s="294">
        <v>1105</v>
      </c>
      <c r="DJ795" s="294">
        <v>1300</v>
      </c>
      <c r="DK795" s="294">
        <v>1807</v>
      </c>
      <c r="DL795" s="294">
        <v>2210</v>
      </c>
      <c r="DM795" s="294">
        <v>2541</v>
      </c>
      <c r="DN795" s="187">
        <v>2873</v>
      </c>
    </row>
    <row r="796" spans="103:118" x14ac:dyDescent="0.2">
      <c r="CY796" s="187" t="s">
        <v>470</v>
      </c>
      <c r="CZ796" s="295">
        <v>79904</v>
      </c>
      <c r="DA796" s="294">
        <v>690</v>
      </c>
      <c r="DB796" s="294">
        <v>840</v>
      </c>
      <c r="DC796" s="294">
        <v>990</v>
      </c>
      <c r="DD796" s="294">
        <v>1370</v>
      </c>
      <c r="DE796" s="294">
        <v>1680</v>
      </c>
      <c r="DF796" s="294">
        <v>1932</v>
      </c>
      <c r="DG796" s="187">
        <v>2184</v>
      </c>
      <c r="DH796" s="294">
        <v>897</v>
      </c>
      <c r="DI796" s="294">
        <v>1092</v>
      </c>
      <c r="DJ796" s="294">
        <v>1287</v>
      </c>
      <c r="DK796" s="294">
        <v>1781</v>
      </c>
      <c r="DL796" s="294">
        <v>2184</v>
      </c>
      <c r="DM796" s="294">
        <v>2511</v>
      </c>
      <c r="DN796" s="187">
        <v>2839</v>
      </c>
    </row>
    <row r="797" spans="103:118" x14ac:dyDescent="0.2">
      <c r="CY797" s="187" t="s">
        <v>470</v>
      </c>
      <c r="CZ797" s="295">
        <v>79905</v>
      </c>
      <c r="DA797" s="294">
        <v>630</v>
      </c>
      <c r="DB797" s="294">
        <v>770</v>
      </c>
      <c r="DC797" s="294">
        <v>910</v>
      </c>
      <c r="DD797" s="294">
        <v>1250</v>
      </c>
      <c r="DE797" s="294">
        <v>1540</v>
      </c>
      <c r="DF797" s="294">
        <v>1771</v>
      </c>
      <c r="DG797" s="187">
        <v>2002</v>
      </c>
      <c r="DH797" s="294">
        <v>819</v>
      </c>
      <c r="DI797" s="294">
        <v>1001</v>
      </c>
      <c r="DJ797" s="294">
        <v>1183</v>
      </c>
      <c r="DK797" s="294">
        <v>1625</v>
      </c>
      <c r="DL797" s="294">
        <v>2002</v>
      </c>
      <c r="DM797" s="294">
        <v>2302</v>
      </c>
      <c r="DN797" s="187">
        <v>2602</v>
      </c>
    </row>
    <row r="798" spans="103:118" x14ac:dyDescent="0.2">
      <c r="CY798" s="187" t="s">
        <v>470</v>
      </c>
      <c r="CZ798" s="295">
        <v>79906</v>
      </c>
      <c r="DA798" s="294">
        <v>1210</v>
      </c>
      <c r="DB798" s="294">
        <v>1470</v>
      </c>
      <c r="DC798" s="294">
        <v>1730</v>
      </c>
      <c r="DD798" s="294">
        <v>2400</v>
      </c>
      <c r="DE798" s="294">
        <v>2940</v>
      </c>
      <c r="DF798" s="294">
        <v>3381</v>
      </c>
      <c r="DG798" s="187">
        <v>3822</v>
      </c>
      <c r="DH798" s="294">
        <v>1573</v>
      </c>
      <c r="DI798" s="294">
        <v>1911</v>
      </c>
      <c r="DJ798" s="294">
        <v>2249</v>
      </c>
      <c r="DK798" s="294">
        <v>3120</v>
      </c>
      <c r="DL798" s="294">
        <v>3822</v>
      </c>
      <c r="DM798" s="294">
        <v>4395</v>
      </c>
      <c r="DN798" s="187">
        <v>4968</v>
      </c>
    </row>
    <row r="799" spans="103:118" x14ac:dyDescent="0.2">
      <c r="CY799" s="187" t="s">
        <v>470</v>
      </c>
      <c r="CZ799" s="295">
        <v>79907</v>
      </c>
      <c r="DA799" s="294">
        <v>740</v>
      </c>
      <c r="DB799" s="294">
        <v>900</v>
      </c>
      <c r="DC799" s="294">
        <v>1060</v>
      </c>
      <c r="DD799" s="294">
        <v>1470</v>
      </c>
      <c r="DE799" s="294">
        <v>1800</v>
      </c>
      <c r="DF799" s="294">
        <v>2070</v>
      </c>
      <c r="DG799" s="187">
        <v>2340</v>
      </c>
      <c r="DH799" s="294">
        <v>962</v>
      </c>
      <c r="DI799" s="294">
        <v>1170</v>
      </c>
      <c r="DJ799" s="294">
        <v>1378</v>
      </c>
      <c r="DK799" s="294">
        <v>1911</v>
      </c>
      <c r="DL799" s="294">
        <v>2340</v>
      </c>
      <c r="DM799" s="294">
        <v>2691</v>
      </c>
      <c r="DN799" s="187">
        <v>3042</v>
      </c>
    </row>
    <row r="800" spans="103:118" x14ac:dyDescent="0.2">
      <c r="CY800" s="187" t="s">
        <v>470</v>
      </c>
      <c r="CZ800" s="295">
        <v>79908</v>
      </c>
      <c r="DA800" s="294">
        <v>1210</v>
      </c>
      <c r="DB800" s="294">
        <v>1470</v>
      </c>
      <c r="DC800" s="294">
        <v>1730</v>
      </c>
      <c r="DD800" s="294">
        <v>2400</v>
      </c>
      <c r="DE800" s="294">
        <v>2940</v>
      </c>
      <c r="DF800" s="294">
        <v>3381</v>
      </c>
      <c r="DG800" s="187">
        <v>3822</v>
      </c>
      <c r="DH800" s="294">
        <v>1573</v>
      </c>
      <c r="DI800" s="294">
        <v>1911</v>
      </c>
      <c r="DJ800" s="294">
        <v>2249</v>
      </c>
      <c r="DK800" s="294">
        <v>3120</v>
      </c>
      <c r="DL800" s="294">
        <v>3822</v>
      </c>
      <c r="DM800" s="294">
        <v>4395</v>
      </c>
      <c r="DN800" s="187">
        <v>4968</v>
      </c>
    </row>
    <row r="801" spans="103:118" x14ac:dyDescent="0.2">
      <c r="CY801" s="187" t="s">
        <v>470</v>
      </c>
      <c r="CZ801" s="295">
        <v>79910</v>
      </c>
      <c r="DA801" s="294">
        <v>800</v>
      </c>
      <c r="DB801" s="294">
        <v>980</v>
      </c>
      <c r="DC801" s="294">
        <v>1150</v>
      </c>
      <c r="DD801" s="294">
        <v>1590</v>
      </c>
      <c r="DE801" s="294">
        <v>1950</v>
      </c>
      <c r="DF801" s="294">
        <v>2242</v>
      </c>
      <c r="DG801" s="187">
        <v>2535</v>
      </c>
      <c r="DH801" s="294">
        <v>1040</v>
      </c>
      <c r="DI801" s="294">
        <v>1274</v>
      </c>
      <c r="DJ801" s="294">
        <v>1495</v>
      </c>
      <c r="DK801" s="294">
        <v>2067</v>
      </c>
      <c r="DL801" s="294">
        <v>2535</v>
      </c>
      <c r="DM801" s="294">
        <v>2914</v>
      </c>
      <c r="DN801" s="187">
        <v>3295</v>
      </c>
    </row>
    <row r="802" spans="103:118" x14ac:dyDescent="0.2">
      <c r="CY802" s="187" t="s">
        <v>470</v>
      </c>
      <c r="CZ802" s="295">
        <v>79911</v>
      </c>
      <c r="DA802" s="294">
        <v>1210</v>
      </c>
      <c r="DB802" s="294">
        <v>1470</v>
      </c>
      <c r="DC802" s="294">
        <v>1730</v>
      </c>
      <c r="DD802" s="294">
        <v>2400</v>
      </c>
      <c r="DE802" s="294">
        <v>2940</v>
      </c>
      <c r="DF802" s="294">
        <v>3381</v>
      </c>
      <c r="DG802" s="187">
        <v>3822</v>
      </c>
      <c r="DH802" s="294">
        <v>1573</v>
      </c>
      <c r="DI802" s="294">
        <v>1911</v>
      </c>
      <c r="DJ802" s="294">
        <v>2249</v>
      </c>
      <c r="DK802" s="294">
        <v>3120</v>
      </c>
      <c r="DL802" s="294">
        <v>3822</v>
      </c>
      <c r="DM802" s="294">
        <v>4395</v>
      </c>
      <c r="DN802" s="187">
        <v>4968</v>
      </c>
    </row>
    <row r="803" spans="103:118" x14ac:dyDescent="0.2">
      <c r="CY803" s="187" t="s">
        <v>470</v>
      </c>
      <c r="CZ803" s="295">
        <v>79912</v>
      </c>
      <c r="DA803" s="294">
        <v>940</v>
      </c>
      <c r="DB803" s="294">
        <v>1140</v>
      </c>
      <c r="DC803" s="294">
        <v>1340</v>
      </c>
      <c r="DD803" s="294">
        <v>1860</v>
      </c>
      <c r="DE803" s="294">
        <v>2270</v>
      </c>
      <c r="DF803" s="294">
        <v>2610</v>
      </c>
      <c r="DG803" s="187">
        <v>2951</v>
      </c>
      <c r="DH803" s="294">
        <v>1222</v>
      </c>
      <c r="DI803" s="294">
        <v>1482</v>
      </c>
      <c r="DJ803" s="294">
        <v>1742</v>
      </c>
      <c r="DK803" s="294">
        <v>2418</v>
      </c>
      <c r="DL803" s="294">
        <v>2951</v>
      </c>
      <c r="DM803" s="294">
        <v>3393</v>
      </c>
      <c r="DN803" s="187">
        <v>3836</v>
      </c>
    </row>
    <row r="804" spans="103:118" x14ac:dyDescent="0.2">
      <c r="CY804" s="187" t="s">
        <v>470</v>
      </c>
      <c r="CZ804" s="295">
        <v>79913</v>
      </c>
      <c r="DA804" s="294">
        <v>800</v>
      </c>
      <c r="DB804" s="294">
        <v>980</v>
      </c>
      <c r="DC804" s="294">
        <v>1150</v>
      </c>
      <c r="DD804" s="294">
        <v>1590</v>
      </c>
      <c r="DE804" s="294">
        <v>1950</v>
      </c>
      <c r="DF804" s="294">
        <v>2242</v>
      </c>
      <c r="DG804" s="187">
        <v>2535</v>
      </c>
      <c r="DH804" s="294">
        <v>1040</v>
      </c>
      <c r="DI804" s="294">
        <v>1274</v>
      </c>
      <c r="DJ804" s="294">
        <v>1495</v>
      </c>
      <c r="DK804" s="294">
        <v>2067</v>
      </c>
      <c r="DL804" s="294">
        <v>2535</v>
      </c>
      <c r="DM804" s="294">
        <v>2914</v>
      </c>
      <c r="DN804" s="187">
        <v>3295</v>
      </c>
    </row>
    <row r="805" spans="103:118" x14ac:dyDescent="0.2">
      <c r="CY805" s="187" t="s">
        <v>470</v>
      </c>
      <c r="CZ805" s="295">
        <v>79914</v>
      </c>
      <c r="DA805" s="294">
        <v>800</v>
      </c>
      <c r="DB805" s="294">
        <v>980</v>
      </c>
      <c r="DC805" s="294">
        <v>1150</v>
      </c>
      <c r="DD805" s="294">
        <v>1590</v>
      </c>
      <c r="DE805" s="294">
        <v>1950</v>
      </c>
      <c r="DF805" s="294">
        <v>2242</v>
      </c>
      <c r="DG805" s="187">
        <v>2535</v>
      </c>
      <c r="DH805" s="294">
        <v>1040</v>
      </c>
      <c r="DI805" s="294">
        <v>1274</v>
      </c>
      <c r="DJ805" s="294">
        <v>1495</v>
      </c>
      <c r="DK805" s="294">
        <v>2067</v>
      </c>
      <c r="DL805" s="294">
        <v>2535</v>
      </c>
      <c r="DM805" s="294">
        <v>2914</v>
      </c>
      <c r="DN805" s="187">
        <v>3295</v>
      </c>
    </row>
    <row r="806" spans="103:118" x14ac:dyDescent="0.2">
      <c r="CY806" s="187" t="s">
        <v>470</v>
      </c>
      <c r="CZ806" s="295">
        <v>79915</v>
      </c>
      <c r="DA806" s="294">
        <v>680</v>
      </c>
      <c r="DB806" s="294">
        <v>840</v>
      </c>
      <c r="DC806" s="294">
        <v>980</v>
      </c>
      <c r="DD806" s="294">
        <v>1360</v>
      </c>
      <c r="DE806" s="294">
        <v>1660</v>
      </c>
      <c r="DF806" s="294">
        <v>1909</v>
      </c>
      <c r="DG806" s="187">
        <v>2158</v>
      </c>
      <c r="DH806" s="294">
        <v>884</v>
      </c>
      <c r="DI806" s="294">
        <v>1092</v>
      </c>
      <c r="DJ806" s="294">
        <v>1274</v>
      </c>
      <c r="DK806" s="294">
        <v>1768</v>
      </c>
      <c r="DL806" s="294">
        <v>2158</v>
      </c>
      <c r="DM806" s="294">
        <v>2481</v>
      </c>
      <c r="DN806" s="187">
        <v>2805</v>
      </c>
    </row>
    <row r="807" spans="103:118" x14ac:dyDescent="0.2">
      <c r="CY807" s="187" t="s">
        <v>470</v>
      </c>
      <c r="CZ807" s="295">
        <v>79916</v>
      </c>
      <c r="DA807" s="294">
        <v>1210</v>
      </c>
      <c r="DB807" s="294">
        <v>1470</v>
      </c>
      <c r="DC807" s="294">
        <v>1730</v>
      </c>
      <c r="DD807" s="294">
        <v>2400</v>
      </c>
      <c r="DE807" s="294">
        <v>2940</v>
      </c>
      <c r="DF807" s="294">
        <v>3381</v>
      </c>
      <c r="DG807" s="187">
        <v>3822</v>
      </c>
      <c r="DH807" s="294">
        <v>1573</v>
      </c>
      <c r="DI807" s="294">
        <v>1911</v>
      </c>
      <c r="DJ807" s="294">
        <v>2249</v>
      </c>
      <c r="DK807" s="294">
        <v>3120</v>
      </c>
      <c r="DL807" s="294">
        <v>3822</v>
      </c>
      <c r="DM807" s="294">
        <v>4395</v>
      </c>
      <c r="DN807" s="187">
        <v>4968</v>
      </c>
    </row>
    <row r="808" spans="103:118" x14ac:dyDescent="0.2">
      <c r="CY808" s="187" t="s">
        <v>470</v>
      </c>
      <c r="CZ808" s="295">
        <v>79917</v>
      </c>
      <c r="DA808" s="294">
        <v>800</v>
      </c>
      <c r="DB808" s="294">
        <v>980</v>
      </c>
      <c r="DC808" s="294">
        <v>1150</v>
      </c>
      <c r="DD808" s="294">
        <v>1590</v>
      </c>
      <c r="DE808" s="294">
        <v>1950</v>
      </c>
      <c r="DF808" s="294">
        <v>2242</v>
      </c>
      <c r="DG808" s="187">
        <v>2535</v>
      </c>
      <c r="DH808" s="294">
        <v>1040</v>
      </c>
      <c r="DI808" s="294">
        <v>1274</v>
      </c>
      <c r="DJ808" s="294">
        <v>1495</v>
      </c>
      <c r="DK808" s="294">
        <v>2067</v>
      </c>
      <c r="DL808" s="294">
        <v>2535</v>
      </c>
      <c r="DM808" s="294">
        <v>2914</v>
      </c>
      <c r="DN808" s="187">
        <v>3295</v>
      </c>
    </row>
    <row r="809" spans="103:118" x14ac:dyDescent="0.2">
      <c r="CY809" s="187" t="s">
        <v>470</v>
      </c>
      <c r="CZ809" s="295">
        <v>79918</v>
      </c>
      <c r="DA809" s="294">
        <v>800</v>
      </c>
      <c r="DB809" s="294">
        <v>980</v>
      </c>
      <c r="DC809" s="294">
        <v>1150</v>
      </c>
      <c r="DD809" s="294">
        <v>1590</v>
      </c>
      <c r="DE809" s="294">
        <v>1950</v>
      </c>
      <c r="DF809" s="294">
        <v>2242</v>
      </c>
      <c r="DG809" s="187">
        <v>2535</v>
      </c>
      <c r="DH809" s="294">
        <v>1040</v>
      </c>
      <c r="DI809" s="294">
        <v>1274</v>
      </c>
      <c r="DJ809" s="294">
        <v>1495</v>
      </c>
      <c r="DK809" s="294">
        <v>2067</v>
      </c>
      <c r="DL809" s="294">
        <v>2535</v>
      </c>
      <c r="DM809" s="294">
        <v>2914</v>
      </c>
      <c r="DN809" s="187">
        <v>3295</v>
      </c>
    </row>
    <row r="810" spans="103:118" x14ac:dyDescent="0.2">
      <c r="CY810" s="187" t="s">
        <v>470</v>
      </c>
      <c r="CZ810" s="295">
        <v>79920</v>
      </c>
      <c r="DA810" s="294">
        <v>720</v>
      </c>
      <c r="DB810" s="294">
        <v>880</v>
      </c>
      <c r="DC810" s="294">
        <v>1030</v>
      </c>
      <c r="DD810" s="294">
        <v>1430</v>
      </c>
      <c r="DE810" s="294">
        <v>1750</v>
      </c>
      <c r="DF810" s="294">
        <v>2012</v>
      </c>
      <c r="DG810" s="187">
        <v>2275</v>
      </c>
      <c r="DH810" s="294">
        <v>936</v>
      </c>
      <c r="DI810" s="294">
        <v>1144</v>
      </c>
      <c r="DJ810" s="294">
        <v>1339</v>
      </c>
      <c r="DK810" s="294">
        <v>1859</v>
      </c>
      <c r="DL810" s="294">
        <v>2275</v>
      </c>
      <c r="DM810" s="294">
        <v>2615</v>
      </c>
      <c r="DN810" s="187">
        <v>2957</v>
      </c>
    </row>
    <row r="811" spans="103:118" x14ac:dyDescent="0.2">
      <c r="CY811" s="187" t="s">
        <v>470</v>
      </c>
      <c r="CZ811" s="295">
        <v>79922</v>
      </c>
      <c r="DA811" s="294">
        <v>990</v>
      </c>
      <c r="DB811" s="294">
        <v>1200</v>
      </c>
      <c r="DC811" s="294">
        <v>1410</v>
      </c>
      <c r="DD811" s="294">
        <v>1950</v>
      </c>
      <c r="DE811" s="294">
        <v>2390</v>
      </c>
      <c r="DF811" s="294">
        <v>2748</v>
      </c>
      <c r="DG811" s="187">
        <v>3107</v>
      </c>
      <c r="DH811" s="294">
        <v>1287</v>
      </c>
      <c r="DI811" s="294">
        <v>1560</v>
      </c>
      <c r="DJ811" s="294">
        <v>1833</v>
      </c>
      <c r="DK811" s="294">
        <v>2535</v>
      </c>
      <c r="DL811" s="294">
        <v>3107</v>
      </c>
      <c r="DM811" s="294">
        <v>3572</v>
      </c>
      <c r="DN811" s="187">
        <v>4039</v>
      </c>
    </row>
    <row r="812" spans="103:118" x14ac:dyDescent="0.2">
      <c r="CY812" s="187" t="s">
        <v>470</v>
      </c>
      <c r="CZ812" s="295">
        <v>79923</v>
      </c>
      <c r="DA812" s="294">
        <v>800</v>
      </c>
      <c r="DB812" s="294">
        <v>980</v>
      </c>
      <c r="DC812" s="294">
        <v>1150</v>
      </c>
      <c r="DD812" s="294">
        <v>1590</v>
      </c>
      <c r="DE812" s="294">
        <v>1950</v>
      </c>
      <c r="DF812" s="294">
        <v>2242</v>
      </c>
      <c r="DG812" s="187">
        <v>2535</v>
      </c>
      <c r="DH812" s="294">
        <v>1040</v>
      </c>
      <c r="DI812" s="294">
        <v>1274</v>
      </c>
      <c r="DJ812" s="294">
        <v>1495</v>
      </c>
      <c r="DK812" s="294">
        <v>2067</v>
      </c>
      <c r="DL812" s="294">
        <v>2535</v>
      </c>
      <c r="DM812" s="294">
        <v>2914</v>
      </c>
      <c r="DN812" s="187">
        <v>3295</v>
      </c>
    </row>
    <row r="813" spans="103:118" x14ac:dyDescent="0.2">
      <c r="CY813" s="187" t="s">
        <v>470</v>
      </c>
      <c r="CZ813" s="295">
        <v>79924</v>
      </c>
      <c r="DA813" s="294">
        <v>800</v>
      </c>
      <c r="DB813" s="294">
        <v>980</v>
      </c>
      <c r="DC813" s="294">
        <v>1150</v>
      </c>
      <c r="DD813" s="294">
        <v>1590</v>
      </c>
      <c r="DE813" s="294">
        <v>1950</v>
      </c>
      <c r="DF813" s="294">
        <v>2242</v>
      </c>
      <c r="DG813" s="187">
        <v>2535</v>
      </c>
      <c r="DH813" s="294">
        <v>1040</v>
      </c>
      <c r="DI813" s="294">
        <v>1274</v>
      </c>
      <c r="DJ813" s="294">
        <v>1495</v>
      </c>
      <c r="DK813" s="294">
        <v>2067</v>
      </c>
      <c r="DL813" s="294">
        <v>2535</v>
      </c>
      <c r="DM813" s="294">
        <v>2914</v>
      </c>
      <c r="DN813" s="187">
        <v>3295</v>
      </c>
    </row>
    <row r="814" spans="103:118" x14ac:dyDescent="0.2">
      <c r="CY814" s="187" t="s">
        <v>470</v>
      </c>
      <c r="CZ814" s="295">
        <v>79925</v>
      </c>
      <c r="DA814" s="294">
        <v>790</v>
      </c>
      <c r="DB814" s="294">
        <v>960</v>
      </c>
      <c r="DC814" s="294">
        <v>1130</v>
      </c>
      <c r="DD814" s="294">
        <v>1570</v>
      </c>
      <c r="DE814" s="294">
        <v>1920</v>
      </c>
      <c r="DF814" s="294">
        <v>2208</v>
      </c>
      <c r="DG814" s="187">
        <v>2496</v>
      </c>
      <c r="DH814" s="294">
        <v>1027</v>
      </c>
      <c r="DI814" s="294">
        <v>1248</v>
      </c>
      <c r="DJ814" s="294">
        <v>1469</v>
      </c>
      <c r="DK814" s="294">
        <v>2041</v>
      </c>
      <c r="DL814" s="294">
        <v>2496</v>
      </c>
      <c r="DM814" s="294">
        <v>2870</v>
      </c>
      <c r="DN814" s="187">
        <v>3244</v>
      </c>
    </row>
    <row r="815" spans="103:118" x14ac:dyDescent="0.2">
      <c r="CY815" s="187" t="s">
        <v>470</v>
      </c>
      <c r="CZ815" s="295">
        <v>79926</v>
      </c>
      <c r="DA815" s="294">
        <v>800</v>
      </c>
      <c r="DB815" s="294">
        <v>980</v>
      </c>
      <c r="DC815" s="294">
        <v>1150</v>
      </c>
      <c r="DD815" s="294">
        <v>1590</v>
      </c>
      <c r="DE815" s="294">
        <v>1950</v>
      </c>
      <c r="DF815" s="294">
        <v>2242</v>
      </c>
      <c r="DG815" s="187">
        <v>2535</v>
      </c>
      <c r="DH815" s="294">
        <v>1040</v>
      </c>
      <c r="DI815" s="294">
        <v>1274</v>
      </c>
      <c r="DJ815" s="294">
        <v>1495</v>
      </c>
      <c r="DK815" s="294">
        <v>2067</v>
      </c>
      <c r="DL815" s="294">
        <v>2535</v>
      </c>
      <c r="DM815" s="294">
        <v>2914</v>
      </c>
      <c r="DN815" s="187">
        <v>3295</v>
      </c>
    </row>
    <row r="816" spans="103:118" x14ac:dyDescent="0.2">
      <c r="CY816" s="187" t="s">
        <v>470</v>
      </c>
      <c r="CZ816" s="295">
        <v>79927</v>
      </c>
      <c r="DA816" s="294">
        <v>740</v>
      </c>
      <c r="DB816" s="294">
        <v>900</v>
      </c>
      <c r="DC816" s="294">
        <v>1060</v>
      </c>
      <c r="DD816" s="294">
        <v>1470</v>
      </c>
      <c r="DE816" s="294">
        <v>1800</v>
      </c>
      <c r="DF816" s="294">
        <v>2070</v>
      </c>
      <c r="DG816" s="187">
        <v>2340</v>
      </c>
      <c r="DH816" s="294">
        <v>962</v>
      </c>
      <c r="DI816" s="294">
        <v>1170</v>
      </c>
      <c r="DJ816" s="294">
        <v>1378</v>
      </c>
      <c r="DK816" s="294">
        <v>1911</v>
      </c>
      <c r="DL816" s="294">
        <v>2340</v>
      </c>
      <c r="DM816" s="294">
        <v>2691</v>
      </c>
      <c r="DN816" s="187">
        <v>3042</v>
      </c>
    </row>
    <row r="817" spans="103:118" x14ac:dyDescent="0.2">
      <c r="CY817" s="187" t="s">
        <v>470</v>
      </c>
      <c r="CZ817" s="295">
        <v>79928</v>
      </c>
      <c r="DA817" s="294">
        <v>880</v>
      </c>
      <c r="DB817" s="294">
        <v>1070</v>
      </c>
      <c r="DC817" s="294">
        <v>1260</v>
      </c>
      <c r="DD817" s="294">
        <v>1750</v>
      </c>
      <c r="DE817" s="294">
        <v>2140</v>
      </c>
      <c r="DF817" s="294">
        <v>2461</v>
      </c>
      <c r="DG817" s="187">
        <v>2782</v>
      </c>
      <c r="DH817" s="294">
        <v>1144</v>
      </c>
      <c r="DI817" s="294">
        <v>1391</v>
      </c>
      <c r="DJ817" s="294">
        <v>1638</v>
      </c>
      <c r="DK817" s="294">
        <v>2275</v>
      </c>
      <c r="DL817" s="294">
        <v>2782</v>
      </c>
      <c r="DM817" s="294">
        <v>3199</v>
      </c>
      <c r="DN817" s="187">
        <v>3616</v>
      </c>
    </row>
    <row r="818" spans="103:118" x14ac:dyDescent="0.2">
      <c r="CY818" s="187" t="s">
        <v>470</v>
      </c>
      <c r="CZ818" s="295">
        <v>79929</v>
      </c>
      <c r="DA818" s="294">
        <v>800</v>
      </c>
      <c r="DB818" s="294">
        <v>980</v>
      </c>
      <c r="DC818" s="294">
        <v>1150</v>
      </c>
      <c r="DD818" s="294">
        <v>1590</v>
      </c>
      <c r="DE818" s="294">
        <v>1950</v>
      </c>
      <c r="DF818" s="294">
        <v>2242</v>
      </c>
      <c r="DG818" s="187">
        <v>2535</v>
      </c>
      <c r="DH818" s="294">
        <v>1040</v>
      </c>
      <c r="DI818" s="294">
        <v>1274</v>
      </c>
      <c r="DJ818" s="294">
        <v>1495</v>
      </c>
      <c r="DK818" s="294">
        <v>2067</v>
      </c>
      <c r="DL818" s="294">
        <v>2535</v>
      </c>
      <c r="DM818" s="294">
        <v>2914</v>
      </c>
      <c r="DN818" s="187">
        <v>3295</v>
      </c>
    </row>
    <row r="819" spans="103:118" x14ac:dyDescent="0.2">
      <c r="CY819" s="187" t="s">
        <v>470</v>
      </c>
      <c r="CZ819" s="295">
        <v>79930</v>
      </c>
      <c r="DA819" s="294">
        <v>720</v>
      </c>
      <c r="DB819" s="294">
        <v>880</v>
      </c>
      <c r="DC819" s="294">
        <v>1030</v>
      </c>
      <c r="DD819" s="294">
        <v>1430</v>
      </c>
      <c r="DE819" s="294">
        <v>1750</v>
      </c>
      <c r="DF819" s="294">
        <v>2012</v>
      </c>
      <c r="DG819" s="187">
        <v>2275</v>
      </c>
      <c r="DH819" s="294">
        <v>936</v>
      </c>
      <c r="DI819" s="294">
        <v>1144</v>
      </c>
      <c r="DJ819" s="294">
        <v>1339</v>
      </c>
      <c r="DK819" s="294">
        <v>1859</v>
      </c>
      <c r="DL819" s="294">
        <v>2275</v>
      </c>
      <c r="DM819" s="294">
        <v>2615</v>
      </c>
      <c r="DN819" s="187">
        <v>2957</v>
      </c>
    </row>
    <row r="820" spans="103:118" x14ac:dyDescent="0.2">
      <c r="CY820" s="187" t="s">
        <v>470</v>
      </c>
      <c r="CZ820" s="295">
        <v>79931</v>
      </c>
      <c r="DA820" s="294">
        <v>800</v>
      </c>
      <c r="DB820" s="294">
        <v>980</v>
      </c>
      <c r="DC820" s="294">
        <v>1150</v>
      </c>
      <c r="DD820" s="294">
        <v>1590</v>
      </c>
      <c r="DE820" s="294">
        <v>1950</v>
      </c>
      <c r="DF820" s="294">
        <v>2242</v>
      </c>
      <c r="DG820" s="187">
        <v>2535</v>
      </c>
      <c r="DH820" s="294">
        <v>1040</v>
      </c>
      <c r="DI820" s="294">
        <v>1274</v>
      </c>
      <c r="DJ820" s="294">
        <v>1495</v>
      </c>
      <c r="DK820" s="294">
        <v>2067</v>
      </c>
      <c r="DL820" s="294">
        <v>2535</v>
      </c>
      <c r="DM820" s="294">
        <v>2914</v>
      </c>
      <c r="DN820" s="187">
        <v>3295</v>
      </c>
    </row>
    <row r="821" spans="103:118" x14ac:dyDescent="0.2">
      <c r="CY821" s="187" t="s">
        <v>470</v>
      </c>
      <c r="CZ821" s="295">
        <v>79932</v>
      </c>
      <c r="DA821" s="294">
        <v>840</v>
      </c>
      <c r="DB821" s="294">
        <v>1020</v>
      </c>
      <c r="DC821" s="294">
        <v>1200</v>
      </c>
      <c r="DD821" s="294">
        <v>1660</v>
      </c>
      <c r="DE821" s="294">
        <v>2040</v>
      </c>
      <c r="DF821" s="294">
        <v>2346</v>
      </c>
      <c r="DG821" s="187">
        <v>2652</v>
      </c>
      <c r="DH821" s="294">
        <v>1092</v>
      </c>
      <c r="DI821" s="294">
        <v>1326</v>
      </c>
      <c r="DJ821" s="294">
        <v>1560</v>
      </c>
      <c r="DK821" s="294">
        <v>2158</v>
      </c>
      <c r="DL821" s="294">
        <v>2652</v>
      </c>
      <c r="DM821" s="294">
        <v>3049</v>
      </c>
      <c r="DN821" s="187">
        <v>3447</v>
      </c>
    </row>
    <row r="822" spans="103:118" x14ac:dyDescent="0.2">
      <c r="CY822" s="187" t="s">
        <v>470</v>
      </c>
      <c r="CZ822" s="295">
        <v>79934</v>
      </c>
      <c r="DA822" s="294">
        <v>1060</v>
      </c>
      <c r="DB822" s="294">
        <v>1300</v>
      </c>
      <c r="DC822" s="294">
        <v>1520</v>
      </c>
      <c r="DD822" s="294">
        <v>2110</v>
      </c>
      <c r="DE822" s="294">
        <v>2580</v>
      </c>
      <c r="DF822" s="294">
        <v>2967</v>
      </c>
      <c r="DG822" s="187">
        <v>3354</v>
      </c>
      <c r="DH822" s="294">
        <v>1378</v>
      </c>
      <c r="DI822" s="294">
        <v>1690</v>
      </c>
      <c r="DJ822" s="294">
        <v>1976</v>
      </c>
      <c r="DK822" s="294">
        <v>2743</v>
      </c>
      <c r="DL822" s="294">
        <v>3354</v>
      </c>
      <c r="DM822" s="294">
        <v>3857</v>
      </c>
      <c r="DN822" s="187">
        <v>4360</v>
      </c>
    </row>
    <row r="823" spans="103:118" x14ac:dyDescent="0.2">
      <c r="CY823" s="187" t="s">
        <v>470</v>
      </c>
      <c r="CZ823" s="295">
        <v>79935</v>
      </c>
      <c r="DA823" s="294">
        <v>800</v>
      </c>
      <c r="DB823" s="294">
        <v>980</v>
      </c>
      <c r="DC823" s="294">
        <v>1150</v>
      </c>
      <c r="DD823" s="294">
        <v>1590</v>
      </c>
      <c r="DE823" s="294">
        <v>1950</v>
      </c>
      <c r="DF823" s="294">
        <v>2242</v>
      </c>
      <c r="DG823" s="187">
        <v>2535</v>
      </c>
      <c r="DH823" s="294">
        <v>1040</v>
      </c>
      <c r="DI823" s="294">
        <v>1274</v>
      </c>
      <c r="DJ823" s="294">
        <v>1495</v>
      </c>
      <c r="DK823" s="294">
        <v>2067</v>
      </c>
      <c r="DL823" s="294">
        <v>2535</v>
      </c>
      <c r="DM823" s="294">
        <v>2914</v>
      </c>
      <c r="DN823" s="187">
        <v>3295</v>
      </c>
    </row>
    <row r="824" spans="103:118" x14ac:dyDescent="0.2">
      <c r="CY824" s="187" t="s">
        <v>470</v>
      </c>
      <c r="CZ824" s="295">
        <v>79936</v>
      </c>
      <c r="DA824" s="294">
        <v>940</v>
      </c>
      <c r="DB824" s="294">
        <v>1140</v>
      </c>
      <c r="DC824" s="294">
        <v>1340</v>
      </c>
      <c r="DD824" s="294">
        <v>1860</v>
      </c>
      <c r="DE824" s="294">
        <v>2270</v>
      </c>
      <c r="DF824" s="294">
        <v>2610</v>
      </c>
      <c r="DG824" s="187">
        <v>2951</v>
      </c>
      <c r="DH824" s="294">
        <v>1222</v>
      </c>
      <c r="DI824" s="294">
        <v>1482</v>
      </c>
      <c r="DJ824" s="294">
        <v>1742</v>
      </c>
      <c r="DK824" s="294">
        <v>2418</v>
      </c>
      <c r="DL824" s="294">
        <v>2951</v>
      </c>
      <c r="DM824" s="294">
        <v>3393</v>
      </c>
      <c r="DN824" s="187">
        <v>3836</v>
      </c>
    </row>
    <row r="825" spans="103:118" x14ac:dyDescent="0.2">
      <c r="CY825" s="187" t="s">
        <v>470</v>
      </c>
      <c r="CZ825" s="295">
        <v>79937</v>
      </c>
      <c r="DA825" s="294">
        <v>800</v>
      </c>
      <c r="DB825" s="294">
        <v>980</v>
      </c>
      <c r="DC825" s="294">
        <v>1150</v>
      </c>
      <c r="DD825" s="294">
        <v>1590</v>
      </c>
      <c r="DE825" s="294">
        <v>1950</v>
      </c>
      <c r="DF825" s="294">
        <v>2242</v>
      </c>
      <c r="DG825" s="187">
        <v>2535</v>
      </c>
      <c r="DH825" s="294">
        <v>1040</v>
      </c>
      <c r="DI825" s="294">
        <v>1274</v>
      </c>
      <c r="DJ825" s="294">
        <v>1495</v>
      </c>
      <c r="DK825" s="294">
        <v>2067</v>
      </c>
      <c r="DL825" s="294">
        <v>2535</v>
      </c>
      <c r="DM825" s="294">
        <v>2914</v>
      </c>
      <c r="DN825" s="187">
        <v>3295</v>
      </c>
    </row>
    <row r="826" spans="103:118" x14ac:dyDescent="0.2">
      <c r="CY826" s="187" t="s">
        <v>470</v>
      </c>
      <c r="CZ826" s="295">
        <v>79938</v>
      </c>
      <c r="DA826" s="294">
        <v>1030</v>
      </c>
      <c r="DB826" s="294">
        <v>1250</v>
      </c>
      <c r="DC826" s="294">
        <v>1470</v>
      </c>
      <c r="DD826" s="294">
        <v>2040</v>
      </c>
      <c r="DE826" s="294">
        <v>2500</v>
      </c>
      <c r="DF826" s="294">
        <v>2875</v>
      </c>
      <c r="DG826" s="187">
        <v>3250</v>
      </c>
      <c r="DH826" s="294">
        <v>1339</v>
      </c>
      <c r="DI826" s="294">
        <v>1625</v>
      </c>
      <c r="DJ826" s="294">
        <v>1911</v>
      </c>
      <c r="DK826" s="294">
        <v>2652</v>
      </c>
      <c r="DL826" s="294">
        <v>3250</v>
      </c>
      <c r="DM826" s="294">
        <v>3737</v>
      </c>
      <c r="DN826" s="187">
        <v>4225</v>
      </c>
    </row>
    <row r="827" spans="103:118" x14ac:dyDescent="0.2">
      <c r="CY827" s="187" t="s">
        <v>470</v>
      </c>
      <c r="CZ827" s="295">
        <v>79940</v>
      </c>
      <c r="DA827" s="294">
        <v>800</v>
      </c>
      <c r="DB827" s="294">
        <v>980</v>
      </c>
      <c r="DC827" s="294">
        <v>1150</v>
      </c>
      <c r="DD827" s="294">
        <v>1590</v>
      </c>
      <c r="DE827" s="294">
        <v>1950</v>
      </c>
      <c r="DF827" s="294">
        <v>2242</v>
      </c>
      <c r="DG827" s="187">
        <v>2535</v>
      </c>
      <c r="DH827" s="294">
        <v>1040</v>
      </c>
      <c r="DI827" s="294">
        <v>1274</v>
      </c>
      <c r="DJ827" s="294">
        <v>1495</v>
      </c>
      <c r="DK827" s="294">
        <v>2067</v>
      </c>
      <c r="DL827" s="294">
        <v>2535</v>
      </c>
      <c r="DM827" s="294">
        <v>2914</v>
      </c>
      <c r="DN827" s="187">
        <v>3295</v>
      </c>
    </row>
    <row r="828" spans="103:118" x14ac:dyDescent="0.2">
      <c r="CY828" s="187" t="s">
        <v>470</v>
      </c>
      <c r="CZ828" s="295">
        <v>79941</v>
      </c>
      <c r="DA828" s="294">
        <v>800</v>
      </c>
      <c r="DB828" s="294">
        <v>980</v>
      </c>
      <c r="DC828" s="294">
        <v>1150</v>
      </c>
      <c r="DD828" s="294">
        <v>1590</v>
      </c>
      <c r="DE828" s="294">
        <v>1950</v>
      </c>
      <c r="DF828" s="294">
        <v>2242</v>
      </c>
      <c r="DG828" s="187">
        <v>2535</v>
      </c>
      <c r="DH828" s="294">
        <v>1040</v>
      </c>
      <c r="DI828" s="294">
        <v>1274</v>
      </c>
      <c r="DJ828" s="294">
        <v>1495</v>
      </c>
      <c r="DK828" s="294">
        <v>2067</v>
      </c>
      <c r="DL828" s="294">
        <v>2535</v>
      </c>
      <c r="DM828" s="294">
        <v>2914</v>
      </c>
      <c r="DN828" s="187">
        <v>3295</v>
      </c>
    </row>
    <row r="829" spans="103:118" x14ac:dyDescent="0.2">
      <c r="CY829" s="187" t="s">
        <v>470</v>
      </c>
      <c r="CZ829" s="295">
        <v>79942</v>
      </c>
      <c r="DA829" s="294">
        <v>800</v>
      </c>
      <c r="DB829" s="294">
        <v>980</v>
      </c>
      <c r="DC829" s="294">
        <v>1150</v>
      </c>
      <c r="DD829" s="294">
        <v>1590</v>
      </c>
      <c r="DE829" s="294">
        <v>1950</v>
      </c>
      <c r="DF829" s="294">
        <v>2242</v>
      </c>
      <c r="DG829" s="187">
        <v>2535</v>
      </c>
      <c r="DH829" s="294">
        <v>1040</v>
      </c>
      <c r="DI829" s="294">
        <v>1274</v>
      </c>
      <c r="DJ829" s="294">
        <v>1495</v>
      </c>
      <c r="DK829" s="294">
        <v>2067</v>
      </c>
      <c r="DL829" s="294">
        <v>2535</v>
      </c>
      <c r="DM829" s="294">
        <v>2914</v>
      </c>
      <c r="DN829" s="187">
        <v>3295</v>
      </c>
    </row>
    <row r="830" spans="103:118" x14ac:dyDescent="0.2">
      <c r="CY830" s="187" t="s">
        <v>470</v>
      </c>
      <c r="CZ830" s="295">
        <v>79943</v>
      </c>
      <c r="DA830" s="294">
        <v>800</v>
      </c>
      <c r="DB830" s="294">
        <v>980</v>
      </c>
      <c r="DC830" s="294">
        <v>1150</v>
      </c>
      <c r="DD830" s="294">
        <v>1590</v>
      </c>
      <c r="DE830" s="294">
        <v>1950</v>
      </c>
      <c r="DF830" s="294">
        <v>2242</v>
      </c>
      <c r="DG830" s="187">
        <v>2535</v>
      </c>
      <c r="DH830" s="294">
        <v>1040</v>
      </c>
      <c r="DI830" s="294">
        <v>1274</v>
      </c>
      <c r="DJ830" s="294">
        <v>1495</v>
      </c>
      <c r="DK830" s="294">
        <v>2067</v>
      </c>
      <c r="DL830" s="294">
        <v>2535</v>
      </c>
      <c r="DM830" s="294">
        <v>2914</v>
      </c>
      <c r="DN830" s="187">
        <v>3295</v>
      </c>
    </row>
    <row r="831" spans="103:118" x14ac:dyDescent="0.2">
      <c r="CY831" s="187" t="s">
        <v>470</v>
      </c>
      <c r="CZ831" s="295">
        <v>79944</v>
      </c>
      <c r="DA831" s="294">
        <v>800</v>
      </c>
      <c r="DB831" s="294">
        <v>980</v>
      </c>
      <c r="DC831" s="294">
        <v>1150</v>
      </c>
      <c r="DD831" s="294">
        <v>1590</v>
      </c>
      <c r="DE831" s="294">
        <v>1950</v>
      </c>
      <c r="DF831" s="294">
        <v>2242</v>
      </c>
      <c r="DG831" s="187">
        <v>2535</v>
      </c>
      <c r="DH831" s="294">
        <v>1040</v>
      </c>
      <c r="DI831" s="294">
        <v>1274</v>
      </c>
      <c r="DJ831" s="294">
        <v>1495</v>
      </c>
      <c r="DK831" s="294">
        <v>2067</v>
      </c>
      <c r="DL831" s="294">
        <v>2535</v>
      </c>
      <c r="DM831" s="294">
        <v>2914</v>
      </c>
      <c r="DN831" s="187">
        <v>3295</v>
      </c>
    </row>
    <row r="832" spans="103:118" x14ac:dyDescent="0.2">
      <c r="CY832" s="187" t="s">
        <v>470</v>
      </c>
      <c r="CZ832" s="295">
        <v>79945</v>
      </c>
      <c r="DA832" s="294">
        <v>800</v>
      </c>
      <c r="DB832" s="294">
        <v>980</v>
      </c>
      <c r="DC832" s="294">
        <v>1150</v>
      </c>
      <c r="DD832" s="294">
        <v>1590</v>
      </c>
      <c r="DE832" s="294">
        <v>1950</v>
      </c>
      <c r="DF832" s="294">
        <v>2242</v>
      </c>
      <c r="DG832" s="187">
        <v>2535</v>
      </c>
      <c r="DH832" s="294">
        <v>1040</v>
      </c>
      <c r="DI832" s="294">
        <v>1274</v>
      </c>
      <c r="DJ832" s="294">
        <v>1495</v>
      </c>
      <c r="DK832" s="294">
        <v>2067</v>
      </c>
      <c r="DL832" s="294">
        <v>2535</v>
      </c>
      <c r="DM832" s="294">
        <v>2914</v>
      </c>
      <c r="DN832" s="187">
        <v>3295</v>
      </c>
    </row>
    <row r="833" spans="103:118" x14ac:dyDescent="0.2">
      <c r="CY833" s="187" t="s">
        <v>470</v>
      </c>
      <c r="CZ833" s="295">
        <v>79946</v>
      </c>
      <c r="DA833" s="294">
        <v>800</v>
      </c>
      <c r="DB833" s="294">
        <v>980</v>
      </c>
      <c r="DC833" s="294">
        <v>1150</v>
      </c>
      <c r="DD833" s="294">
        <v>1590</v>
      </c>
      <c r="DE833" s="294">
        <v>1950</v>
      </c>
      <c r="DF833" s="294">
        <v>2242</v>
      </c>
      <c r="DG833" s="187">
        <v>2535</v>
      </c>
      <c r="DH833" s="294">
        <v>1040</v>
      </c>
      <c r="DI833" s="294">
        <v>1274</v>
      </c>
      <c r="DJ833" s="294">
        <v>1495</v>
      </c>
      <c r="DK833" s="294">
        <v>2067</v>
      </c>
      <c r="DL833" s="294">
        <v>2535</v>
      </c>
      <c r="DM833" s="294">
        <v>2914</v>
      </c>
      <c r="DN833" s="187">
        <v>3295</v>
      </c>
    </row>
    <row r="834" spans="103:118" x14ac:dyDescent="0.2">
      <c r="CY834" s="187" t="s">
        <v>470</v>
      </c>
      <c r="CZ834" s="295">
        <v>79947</v>
      </c>
      <c r="DA834" s="294">
        <v>800</v>
      </c>
      <c r="DB834" s="294">
        <v>980</v>
      </c>
      <c r="DC834" s="294">
        <v>1150</v>
      </c>
      <c r="DD834" s="294">
        <v>1590</v>
      </c>
      <c r="DE834" s="294">
        <v>1950</v>
      </c>
      <c r="DF834" s="294">
        <v>2242</v>
      </c>
      <c r="DG834" s="187">
        <v>2535</v>
      </c>
      <c r="DH834" s="294">
        <v>1040</v>
      </c>
      <c r="DI834" s="294">
        <v>1274</v>
      </c>
      <c r="DJ834" s="294">
        <v>1495</v>
      </c>
      <c r="DK834" s="294">
        <v>2067</v>
      </c>
      <c r="DL834" s="294">
        <v>2535</v>
      </c>
      <c r="DM834" s="294">
        <v>2914</v>
      </c>
      <c r="DN834" s="187">
        <v>3295</v>
      </c>
    </row>
    <row r="835" spans="103:118" x14ac:dyDescent="0.2">
      <c r="CY835" s="187" t="s">
        <v>470</v>
      </c>
      <c r="CZ835" s="295">
        <v>79948</v>
      </c>
      <c r="DA835" s="294">
        <v>800</v>
      </c>
      <c r="DB835" s="294">
        <v>980</v>
      </c>
      <c r="DC835" s="294">
        <v>1150</v>
      </c>
      <c r="DD835" s="294">
        <v>1590</v>
      </c>
      <c r="DE835" s="294">
        <v>1950</v>
      </c>
      <c r="DF835" s="294">
        <v>2242</v>
      </c>
      <c r="DG835" s="187">
        <v>2535</v>
      </c>
      <c r="DH835" s="294">
        <v>1040</v>
      </c>
      <c r="DI835" s="294">
        <v>1274</v>
      </c>
      <c r="DJ835" s="294">
        <v>1495</v>
      </c>
      <c r="DK835" s="294">
        <v>2067</v>
      </c>
      <c r="DL835" s="294">
        <v>2535</v>
      </c>
      <c r="DM835" s="294">
        <v>2914</v>
      </c>
      <c r="DN835" s="187">
        <v>3295</v>
      </c>
    </row>
    <row r="836" spans="103:118" x14ac:dyDescent="0.2">
      <c r="CY836" s="187" t="s">
        <v>470</v>
      </c>
      <c r="CZ836" s="295">
        <v>79949</v>
      </c>
      <c r="DA836" s="294">
        <v>800</v>
      </c>
      <c r="DB836" s="294">
        <v>980</v>
      </c>
      <c r="DC836" s="294">
        <v>1150</v>
      </c>
      <c r="DD836" s="294">
        <v>1590</v>
      </c>
      <c r="DE836" s="294">
        <v>1950</v>
      </c>
      <c r="DF836" s="294">
        <v>2242</v>
      </c>
      <c r="DG836" s="187">
        <v>2535</v>
      </c>
      <c r="DH836" s="294">
        <v>1040</v>
      </c>
      <c r="DI836" s="294">
        <v>1274</v>
      </c>
      <c r="DJ836" s="294">
        <v>1495</v>
      </c>
      <c r="DK836" s="294">
        <v>2067</v>
      </c>
      <c r="DL836" s="294">
        <v>2535</v>
      </c>
      <c r="DM836" s="294">
        <v>2914</v>
      </c>
      <c r="DN836" s="187">
        <v>3295</v>
      </c>
    </row>
    <row r="837" spans="103:118" x14ac:dyDescent="0.2">
      <c r="CY837" s="187" t="s">
        <v>470</v>
      </c>
      <c r="CZ837" s="295">
        <v>79950</v>
      </c>
      <c r="DA837" s="294">
        <v>800</v>
      </c>
      <c r="DB837" s="294">
        <v>980</v>
      </c>
      <c r="DC837" s="294">
        <v>1150</v>
      </c>
      <c r="DD837" s="294">
        <v>1590</v>
      </c>
      <c r="DE837" s="294">
        <v>1950</v>
      </c>
      <c r="DF837" s="294">
        <v>2242</v>
      </c>
      <c r="DG837" s="187">
        <v>2535</v>
      </c>
      <c r="DH837" s="294">
        <v>1040</v>
      </c>
      <c r="DI837" s="294">
        <v>1274</v>
      </c>
      <c r="DJ837" s="294">
        <v>1495</v>
      </c>
      <c r="DK837" s="294">
        <v>2067</v>
      </c>
      <c r="DL837" s="294">
        <v>2535</v>
      </c>
      <c r="DM837" s="294">
        <v>2914</v>
      </c>
      <c r="DN837" s="187">
        <v>3295</v>
      </c>
    </row>
    <row r="838" spans="103:118" x14ac:dyDescent="0.2">
      <c r="CY838" s="187" t="s">
        <v>470</v>
      </c>
      <c r="CZ838" s="295">
        <v>79951</v>
      </c>
      <c r="DA838" s="294">
        <v>800</v>
      </c>
      <c r="DB838" s="294">
        <v>980</v>
      </c>
      <c r="DC838" s="294">
        <v>1150</v>
      </c>
      <c r="DD838" s="294">
        <v>1590</v>
      </c>
      <c r="DE838" s="294">
        <v>1950</v>
      </c>
      <c r="DF838" s="294">
        <v>2242</v>
      </c>
      <c r="DG838" s="187">
        <v>2535</v>
      </c>
      <c r="DH838" s="294">
        <v>1040</v>
      </c>
      <c r="DI838" s="294">
        <v>1274</v>
      </c>
      <c r="DJ838" s="294">
        <v>1495</v>
      </c>
      <c r="DK838" s="294">
        <v>2067</v>
      </c>
      <c r="DL838" s="294">
        <v>2535</v>
      </c>
      <c r="DM838" s="294">
        <v>2914</v>
      </c>
      <c r="DN838" s="187">
        <v>3295</v>
      </c>
    </row>
    <row r="839" spans="103:118" x14ac:dyDescent="0.2">
      <c r="CY839" s="187" t="s">
        <v>470</v>
      </c>
      <c r="CZ839" s="295">
        <v>79952</v>
      </c>
      <c r="DA839" s="294">
        <v>800</v>
      </c>
      <c r="DB839" s="294">
        <v>980</v>
      </c>
      <c r="DC839" s="294">
        <v>1150</v>
      </c>
      <c r="DD839" s="294">
        <v>1590</v>
      </c>
      <c r="DE839" s="294">
        <v>1950</v>
      </c>
      <c r="DF839" s="294">
        <v>2242</v>
      </c>
      <c r="DG839" s="187">
        <v>2535</v>
      </c>
      <c r="DH839" s="294">
        <v>1040</v>
      </c>
      <c r="DI839" s="294">
        <v>1274</v>
      </c>
      <c r="DJ839" s="294">
        <v>1495</v>
      </c>
      <c r="DK839" s="294">
        <v>2067</v>
      </c>
      <c r="DL839" s="294">
        <v>2535</v>
      </c>
      <c r="DM839" s="294">
        <v>2914</v>
      </c>
      <c r="DN839" s="187">
        <v>3295</v>
      </c>
    </row>
    <row r="840" spans="103:118" x14ac:dyDescent="0.2">
      <c r="CY840" s="187" t="s">
        <v>470</v>
      </c>
      <c r="CZ840" s="295">
        <v>79953</v>
      </c>
      <c r="DA840" s="294">
        <v>800</v>
      </c>
      <c r="DB840" s="294">
        <v>980</v>
      </c>
      <c r="DC840" s="294">
        <v>1150</v>
      </c>
      <c r="DD840" s="294">
        <v>1590</v>
      </c>
      <c r="DE840" s="294">
        <v>1950</v>
      </c>
      <c r="DF840" s="294">
        <v>2242</v>
      </c>
      <c r="DG840" s="187">
        <v>2535</v>
      </c>
      <c r="DH840" s="294">
        <v>1040</v>
      </c>
      <c r="DI840" s="294">
        <v>1274</v>
      </c>
      <c r="DJ840" s="294">
        <v>1495</v>
      </c>
      <c r="DK840" s="294">
        <v>2067</v>
      </c>
      <c r="DL840" s="294">
        <v>2535</v>
      </c>
      <c r="DM840" s="294">
        <v>2914</v>
      </c>
      <c r="DN840" s="187">
        <v>3295</v>
      </c>
    </row>
    <row r="841" spans="103:118" x14ac:dyDescent="0.2">
      <c r="CY841" s="187" t="s">
        <v>470</v>
      </c>
      <c r="CZ841" s="295">
        <v>79954</v>
      </c>
      <c r="DA841" s="294">
        <v>800</v>
      </c>
      <c r="DB841" s="294">
        <v>980</v>
      </c>
      <c r="DC841" s="294">
        <v>1150</v>
      </c>
      <c r="DD841" s="294">
        <v>1590</v>
      </c>
      <c r="DE841" s="294">
        <v>1950</v>
      </c>
      <c r="DF841" s="294">
        <v>2242</v>
      </c>
      <c r="DG841" s="187">
        <v>2535</v>
      </c>
      <c r="DH841" s="294">
        <v>1040</v>
      </c>
      <c r="DI841" s="294">
        <v>1274</v>
      </c>
      <c r="DJ841" s="294">
        <v>1495</v>
      </c>
      <c r="DK841" s="294">
        <v>2067</v>
      </c>
      <c r="DL841" s="294">
        <v>2535</v>
      </c>
      <c r="DM841" s="294">
        <v>2914</v>
      </c>
      <c r="DN841" s="187">
        <v>3295</v>
      </c>
    </row>
    <row r="842" spans="103:118" x14ac:dyDescent="0.2">
      <c r="CY842" s="187" t="s">
        <v>470</v>
      </c>
      <c r="CZ842" s="295">
        <v>79955</v>
      </c>
      <c r="DA842" s="294">
        <v>800</v>
      </c>
      <c r="DB842" s="294">
        <v>980</v>
      </c>
      <c r="DC842" s="294">
        <v>1150</v>
      </c>
      <c r="DD842" s="294">
        <v>1590</v>
      </c>
      <c r="DE842" s="294">
        <v>1950</v>
      </c>
      <c r="DF842" s="294">
        <v>2242</v>
      </c>
      <c r="DG842" s="187">
        <v>2535</v>
      </c>
      <c r="DH842" s="294">
        <v>1040</v>
      </c>
      <c r="DI842" s="294">
        <v>1274</v>
      </c>
      <c r="DJ842" s="294">
        <v>1495</v>
      </c>
      <c r="DK842" s="294">
        <v>2067</v>
      </c>
      <c r="DL842" s="294">
        <v>2535</v>
      </c>
      <c r="DM842" s="294">
        <v>2914</v>
      </c>
      <c r="DN842" s="187">
        <v>3295</v>
      </c>
    </row>
    <row r="843" spans="103:118" x14ac:dyDescent="0.2">
      <c r="CY843" s="187" t="s">
        <v>470</v>
      </c>
      <c r="CZ843" s="295">
        <v>79968</v>
      </c>
      <c r="DA843" s="294">
        <v>800</v>
      </c>
      <c r="DB843" s="294">
        <v>980</v>
      </c>
      <c r="DC843" s="294">
        <v>1150</v>
      </c>
      <c r="DD843" s="294">
        <v>1590</v>
      </c>
      <c r="DE843" s="294">
        <v>1950</v>
      </c>
      <c r="DF843" s="294">
        <v>2242</v>
      </c>
      <c r="DG843" s="187">
        <v>2535</v>
      </c>
      <c r="DH843" s="294">
        <v>1040</v>
      </c>
      <c r="DI843" s="294">
        <v>1274</v>
      </c>
      <c r="DJ843" s="294">
        <v>1495</v>
      </c>
      <c r="DK843" s="294">
        <v>2067</v>
      </c>
      <c r="DL843" s="294">
        <v>2535</v>
      </c>
      <c r="DM843" s="294">
        <v>2914</v>
      </c>
      <c r="DN843" s="187">
        <v>3295</v>
      </c>
    </row>
    <row r="844" spans="103:118" x14ac:dyDescent="0.2">
      <c r="CY844" s="187" t="s">
        <v>470</v>
      </c>
      <c r="CZ844" s="295">
        <v>79995</v>
      </c>
      <c r="DA844" s="294">
        <v>800</v>
      </c>
      <c r="DB844" s="294">
        <v>980</v>
      </c>
      <c r="DC844" s="294">
        <v>1150</v>
      </c>
      <c r="DD844" s="294">
        <v>1590</v>
      </c>
      <c r="DE844" s="294">
        <v>1950</v>
      </c>
      <c r="DF844" s="294">
        <v>2242</v>
      </c>
      <c r="DG844" s="187">
        <v>2535</v>
      </c>
      <c r="DH844" s="294">
        <v>1040</v>
      </c>
      <c r="DI844" s="294">
        <v>1274</v>
      </c>
      <c r="DJ844" s="294">
        <v>1495</v>
      </c>
      <c r="DK844" s="294">
        <v>2067</v>
      </c>
      <c r="DL844" s="294">
        <v>2535</v>
      </c>
      <c r="DM844" s="294">
        <v>2914</v>
      </c>
      <c r="DN844" s="187">
        <v>3295</v>
      </c>
    </row>
    <row r="845" spans="103:118" x14ac:dyDescent="0.2">
      <c r="CY845" s="187" t="s">
        <v>470</v>
      </c>
      <c r="CZ845" s="295">
        <v>79996</v>
      </c>
      <c r="DA845" s="294">
        <v>800</v>
      </c>
      <c r="DB845" s="294">
        <v>980</v>
      </c>
      <c r="DC845" s="294">
        <v>1150</v>
      </c>
      <c r="DD845" s="294">
        <v>1590</v>
      </c>
      <c r="DE845" s="294">
        <v>1950</v>
      </c>
      <c r="DF845" s="294">
        <v>2242</v>
      </c>
      <c r="DG845" s="187">
        <v>2535</v>
      </c>
      <c r="DH845" s="294">
        <v>1040</v>
      </c>
      <c r="DI845" s="294">
        <v>1274</v>
      </c>
      <c r="DJ845" s="294">
        <v>1495</v>
      </c>
      <c r="DK845" s="294">
        <v>2067</v>
      </c>
      <c r="DL845" s="294">
        <v>2535</v>
      </c>
      <c r="DM845" s="294">
        <v>2914</v>
      </c>
      <c r="DN845" s="187">
        <v>3295</v>
      </c>
    </row>
    <row r="846" spans="103:118" x14ac:dyDescent="0.2">
      <c r="CY846" s="187" t="s">
        <v>470</v>
      </c>
      <c r="CZ846" s="295">
        <v>79997</v>
      </c>
      <c r="DA846" s="294">
        <v>800</v>
      </c>
      <c r="DB846" s="294">
        <v>980</v>
      </c>
      <c r="DC846" s="294">
        <v>1150</v>
      </c>
      <c r="DD846" s="294">
        <v>1590</v>
      </c>
      <c r="DE846" s="294">
        <v>1950</v>
      </c>
      <c r="DF846" s="294">
        <v>2242</v>
      </c>
      <c r="DG846" s="187">
        <v>2535</v>
      </c>
      <c r="DH846" s="294">
        <v>1040</v>
      </c>
      <c r="DI846" s="294">
        <v>1274</v>
      </c>
      <c r="DJ846" s="294">
        <v>1495</v>
      </c>
      <c r="DK846" s="294">
        <v>2067</v>
      </c>
      <c r="DL846" s="294">
        <v>2535</v>
      </c>
      <c r="DM846" s="294">
        <v>2914</v>
      </c>
      <c r="DN846" s="187">
        <v>3295</v>
      </c>
    </row>
    <row r="847" spans="103:118" x14ac:dyDescent="0.2">
      <c r="CY847" s="187" t="s">
        <v>470</v>
      </c>
      <c r="CZ847" s="295">
        <v>88063</v>
      </c>
      <c r="DA847" s="294">
        <v>680</v>
      </c>
      <c r="DB847" s="294">
        <v>810</v>
      </c>
      <c r="DC847" s="294">
        <v>910</v>
      </c>
      <c r="DD847" s="294">
        <v>1270</v>
      </c>
      <c r="DE847" s="294">
        <v>1500</v>
      </c>
      <c r="DF847" s="294">
        <v>1725</v>
      </c>
      <c r="DG847" s="187">
        <v>1950</v>
      </c>
      <c r="DH847" s="294">
        <v>884</v>
      </c>
      <c r="DI847" s="294">
        <v>1053</v>
      </c>
      <c r="DJ847" s="294">
        <v>1183</v>
      </c>
      <c r="DK847" s="294">
        <v>1651</v>
      </c>
      <c r="DL847" s="294">
        <v>1950</v>
      </c>
      <c r="DM847" s="294">
        <v>2242</v>
      </c>
      <c r="DN847" s="187">
        <v>2535</v>
      </c>
    </row>
    <row r="848" spans="103:118" x14ac:dyDescent="0.2">
      <c r="CY848" s="187" t="s">
        <v>471</v>
      </c>
      <c r="CZ848" s="295">
        <v>76519</v>
      </c>
      <c r="DA848" s="294">
        <v>790</v>
      </c>
      <c r="DB848" s="294">
        <v>850</v>
      </c>
      <c r="DC848" s="294">
        <v>1050</v>
      </c>
      <c r="DD848" s="294">
        <v>1480</v>
      </c>
      <c r="DE848" s="294">
        <v>1790</v>
      </c>
      <c r="DF848" s="294">
        <v>2058</v>
      </c>
      <c r="DG848" s="187">
        <v>2327</v>
      </c>
      <c r="DH848" s="294">
        <v>1027</v>
      </c>
      <c r="DI848" s="294">
        <v>1105</v>
      </c>
      <c r="DJ848" s="294">
        <v>1365</v>
      </c>
      <c r="DK848" s="294">
        <v>1924</v>
      </c>
      <c r="DL848" s="294">
        <v>2327</v>
      </c>
      <c r="DM848" s="294">
        <v>2675</v>
      </c>
      <c r="DN848" s="187">
        <v>3025</v>
      </c>
    </row>
    <row r="849" spans="103:118" x14ac:dyDescent="0.2">
      <c r="CY849" s="187" t="s">
        <v>471</v>
      </c>
      <c r="CZ849" s="295">
        <v>76524</v>
      </c>
      <c r="DA849" s="294">
        <v>950</v>
      </c>
      <c r="DB849" s="294">
        <v>1100</v>
      </c>
      <c r="DC849" s="294">
        <v>1370</v>
      </c>
      <c r="DD849" s="294">
        <v>1790</v>
      </c>
      <c r="DE849" s="294">
        <v>1890</v>
      </c>
      <c r="DF849" s="294">
        <v>2173</v>
      </c>
      <c r="DG849" s="187">
        <v>2457</v>
      </c>
      <c r="DH849" s="294">
        <v>1235</v>
      </c>
      <c r="DI849" s="294">
        <v>1430</v>
      </c>
      <c r="DJ849" s="294">
        <v>1781</v>
      </c>
      <c r="DK849" s="294">
        <v>2327</v>
      </c>
      <c r="DL849" s="294">
        <v>2457</v>
      </c>
      <c r="DM849" s="294">
        <v>2824</v>
      </c>
      <c r="DN849" s="187">
        <v>3194</v>
      </c>
    </row>
    <row r="850" spans="103:118" x14ac:dyDescent="0.2">
      <c r="CY850" s="187" t="s">
        <v>471</v>
      </c>
      <c r="CZ850" s="295">
        <v>76570</v>
      </c>
      <c r="DA850" s="294">
        <v>760</v>
      </c>
      <c r="DB850" s="294">
        <v>890</v>
      </c>
      <c r="DC850" s="294">
        <v>1090</v>
      </c>
      <c r="DD850" s="294">
        <v>1540</v>
      </c>
      <c r="DE850" s="294">
        <v>1850</v>
      </c>
      <c r="DF850" s="294">
        <v>2127</v>
      </c>
      <c r="DG850" s="187">
        <v>2405</v>
      </c>
      <c r="DH850" s="294">
        <v>988</v>
      </c>
      <c r="DI850" s="294">
        <v>1157</v>
      </c>
      <c r="DJ850" s="294">
        <v>1417</v>
      </c>
      <c r="DK850" s="294">
        <v>2002</v>
      </c>
      <c r="DL850" s="294">
        <v>2405</v>
      </c>
      <c r="DM850" s="294">
        <v>2765</v>
      </c>
      <c r="DN850" s="187">
        <v>3126</v>
      </c>
    </row>
    <row r="851" spans="103:118" x14ac:dyDescent="0.2">
      <c r="CY851" s="187" t="s">
        <v>471</v>
      </c>
      <c r="CZ851" s="295">
        <v>76579</v>
      </c>
      <c r="DA851" s="294">
        <v>880</v>
      </c>
      <c r="DB851" s="294">
        <v>880</v>
      </c>
      <c r="DC851" s="294">
        <v>1110</v>
      </c>
      <c r="DD851" s="294">
        <v>1570</v>
      </c>
      <c r="DE851" s="294">
        <v>1890</v>
      </c>
      <c r="DF851" s="294">
        <v>2173</v>
      </c>
      <c r="DG851" s="187">
        <v>2457</v>
      </c>
      <c r="DH851" s="294">
        <v>1144</v>
      </c>
      <c r="DI851" s="294">
        <v>1144</v>
      </c>
      <c r="DJ851" s="294">
        <v>1443</v>
      </c>
      <c r="DK851" s="294">
        <v>2041</v>
      </c>
      <c r="DL851" s="294">
        <v>2457</v>
      </c>
      <c r="DM851" s="294">
        <v>2824</v>
      </c>
      <c r="DN851" s="187">
        <v>3194</v>
      </c>
    </row>
    <row r="852" spans="103:118" x14ac:dyDescent="0.2">
      <c r="CY852" s="187" t="s">
        <v>471</v>
      </c>
      <c r="CZ852" s="295">
        <v>76629</v>
      </c>
      <c r="DA852" s="294">
        <v>760</v>
      </c>
      <c r="DB852" s="294">
        <v>820</v>
      </c>
      <c r="DC852" s="294">
        <v>930</v>
      </c>
      <c r="DD852" s="294">
        <v>1310</v>
      </c>
      <c r="DE852" s="294">
        <v>1420</v>
      </c>
      <c r="DF852" s="294">
        <v>1633</v>
      </c>
      <c r="DG852" s="187">
        <v>1846</v>
      </c>
      <c r="DH852" s="294">
        <v>988</v>
      </c>
      <c r="DI852" s="294">
        <v>1066</v>
      </c>
      <c r="DJ852" s="294">
        <v>1209</v>
      </c>
      <c r="DK852" s="294">
        <v>1703</v>
      </c>
      <c r="DL852" s="294">
        <v>1846</v>
      </c>
      <c r="DM852" s="294">
        <v>2122</v>
      </c>
      <c r="DN852" s="187">
        <v>2399</v>
      </c>
    </row>
    <row r="853" spans="103:118" x14ac:dyDescent="0.2">
      <c r="CY853" s="187" t="s">
        <v>471</v>
      </c>
      <c r="CZ853" s="295">
        <v>76630</v>
      </c>
      <c r="DA853" s="294">
        <v>910</v>
      </c>
      <c r="DB853" s="294">
        <v>1050</v>
      </c>
      <c r="DC853" s="294">
        <v>1320</v>
      </c>
      <c r="DD853" s="294">
        <v>1700</v>
      </c>
      <c r="DE853" s="294">
        <v>1760</v>
      </c>
      <c r="DF853" s="294">
        <v>2024</v>
      </c>
      <c r="DG853" s="187">
        <v>2288</v>
      </c>
      <c r="DH853" s="294">
        <v>1183</v>
      </c>
      <c r="DI853" s="294">
        <v>1365</v>
      </c>
      <c r="DJ853" s="294">
        <v>1716</v>
      </c>
      <c r="DK853" s="294">
        <v>2210</v>
      </c>
      <c r="DL853" s="294">
        <v>2288</v>
      </c>
      <c r="DM853" s="294">
        <v>2631</v>
      </c>
      <c r="DN853" s="187">
        <v>2974</v>
      </c>
    </row>
    <row r="854" spans="103:118" x14ac:dyDescent="0.2">
      <c r="CY854" s="187" t="s">
        <v>471</v>
      </c>
      <c r="CZ854" s="295">
        <v>76632</v>
      </c>
      <c r="DA854" s="294">
        <v>940</v>
      </c>
      <c r="DB854" s="294">
        <v>1110</v>
      </c>
      <c r="DC854" s="294">
        <v>1360</v>
      </c>
      <c r="DD854" s="294">
        <v>1920</v>
      </c>
      <c r="DE854" s="294">
        <v>2310</v>
      </c>
      <c r="DF854" s="294">
        <v>2656</v>
      </c>
      <c r="DG854" s="187">
        <v>3003</v>
      </c>
      <c r="DH854" s="294">
        <v>1222</v>
      </c>
      <c r="DI854" s="294">
        <v>1443</v>
      </c>
      <c r="DJ854" s="294">
        <v>1768</v>
      </c>
      <c r="DK854" s="294">
        <v>2496</v>
      </c>
      <c r="DL854" s="294">
        <v>3003</v>
      </c>
      <c r="DM854" s="294">
        <v>3452</v>
      </c>
      <c r="DN854" s="187">
        <v>3903</v>
      </c>
    </row>
    <row r="855" spans="103:118" x14ac:dyDescent="0.2">
      <c r="CY855" s="187" t="s">
        <v>471</v>
      </c>
      <c r="CZ855" s="295">
        <v>76642</v>
      </c>
      <c r="DA855" s="294">
        <v>630</v>
      </c>
      <c r="DB855" s="294">
        <v>740</v>
      </c>
      <c r="DC855" s="294">
        <v>910</v>
      </c>
      <c r="DD855" s="294">
        <v>1280</v>
      </c>
      <c r="DE855" s="294">
        <v>1540</v>
      </c>
      <c r="DF855" s="294">
        <v>1771</v>
      </c>
      <c r="DG855" s="187">
        <v>2002</v>
      </c>
      <c r="DH855" s="294">
        <v>819</v>
      </c>
      <c r="DI855" s="294">
        <v>962</v>
      </c>
      <c r="DJ855" s="294">
        <v>1183</v>
      </c>
      <c r="DK855" s="294">
        <v>1664</v>
      </c>
      <c r="DL855" s="294">
        <v>2002</v>
      </c>
      <c r="DM855" s="294">
        <v>2302</v>
      </c>
      <c r="DN855" s="187">
        <v>2602</v>
      </c>
    </row>
    <row r="856" spans="103:118" x14ac:dyDescent="0.2">
      <c r="CY856" s="187" t="s">
        <v>471</v>
      </c>
      <c r="CZ856" s="295">
        <v>76653</v>
      </c>
      <c r="DA856" s="294">
        <v>890</v>
      </c>
      <c r="DB856" s="294">
        <v>1050</v>
      </c>
      <c r="DC856" s="294">
        <v>1290</v>
      </c>
      <c r="DD856" s="294">
        <v>1820</v>
      </c>
      <c r="DE856" s="294">
        <v>2190</v>
      </c>
      <c r="DF856" s="294">
        <v>2518</v>
      </c>
      <c r="DG856" s="187">
        <v>2847</v>
      </c>
      <c r="DH856" s="294">
        <v>1157</v>
      </c>
      <c r="DI856" s="294">
        <v>1365</v>
      </c>
      <c r="DJ856" s="294">
        <v>1677</v>
      </c>
      <c r="DK856" s="294">
        <v>2366</v>
      </c>
      <c r="DL856" s="294">
        <v>2847</v>
      </c>
      <c r="DM856" s="294">
        <v>3273</v>
      </c>
      <c r="DN856" s="187">
        <v>3701</v>
      </c>
    </row>
    <row r="857" spans="103:118" x14ac:dyDescent="0.2">
      <c r="CY857" s="187" t="s">
        <v>471</v>
      </c>
      <c r="CZ857" s="295">
        <v>76655</v>
      </c>
      <c r="DA857" s="294">
        <v>1020</v>
      </c>
      <c r="DB857" s="294">
        <v>1180</v>
      </c>
      <c r="DC857" s="294">
        <v>1480</v>
      </c>
      <c r="DD857" s="294">
        <v>1920</v>
      </c>
      <c r="DE857" s="294">
        <v>2010</v>
      </c>
      <c r="DF857" s="294">
        <v>2311</v>
      </c>
      <c r="DG857" s="187">
        <v>2613</v>
      </c>
      <c r="DH857" s="294">
        <v>1326</v>
      </c>
      <c r="DI857" s="294">
        <v>1534</v>
      </c>
      <c r="DJ857" s="294">
        <v>1924</v>
      </c>
      <c r="DK857" s="294">
        <v>2496</v>
      </c>
      <c r="DL857" s="294">
        <v>2613</v>
      </c>
      <c r="DM857" s="294">
        <v>3004</v>
      </c>
      <c r="DN857" s="187">
        <v>3396</v>
      </c>
    </row>
    <row r="858" spans="103:118" x14ac:dyDescent="0.2">
      <c r="CY858" s="187" t="s">
        <v>471</v>
      </c>
      <c r="CZ858" s="295">
        <v>76656</v>
      </c>
      <c r="DA858" s="294">
        <v>760</v>
      </c>
      <c r="DB858" s="294">
        <v>900</v>
      </c>
      <c r="DC858" s="294">
        <v>1100</v>
      </c>
      <c r="DD858" s="294">
        <v>1550</v>
      </c>
      <c r="DE858" s="294">
        <v>1870</v>
      </c>
      <c r="DF858" s="294">
        <v>2150</v>
      </c>
      <c r="DG858" s="187">
        <v>2431</v>
      </c>
      <c r="DH858" s="294">
        <v>988</v>
      </c>
      <c r="DI858" s="294">
        <v>1170</v>
      </c>
      <c r="DJ858" s="294">
        <v>1430</v>
      </c>
      <c r="DK858" s="294">
        <v>2015</v>
      </c>
      <c r="DL858" s="294">
        <v>2431</v>
      </c>
      <c r="DM858" s="294">
        <v>2795</v>
      </c>
      <c r="DN858" s="187">
        <v>3160</v>
      </c>
    </row>
    <row r="859" spans="103:118" x14ac:dyDescent="0.2">
      <c r="CY859" s="187" t="s">
        <v>471</v>
      </c>
      <c r="CZ859" s="295">
        <v>76661</v>
      </c>
      <c r="DA859" s="294">
        <v>630</v>
      </c>
      <c r="DB859" s="294">
        <v>740</v>
      </c>
      <c r="DC859" s="294">
        <v>910</v>
      </c>
      <c r="DD859" s="294">
        <v>1280</v>
      </c>
      <c r="DE859" s="294">
        <v>1540</v>
      </c>
      <c r="DF859" s="294">
        <v>1771</v>
      </c>
      <c r="DG859" s="187">
        <v>2002</v>
      </c>
      <c r="DH859" s="294">
        <v>819</v>
      </c>
      <c r="DI859" s="294">
        <v>962</v>
      </c>
      <c r="DJ859" s="294">
        <v>1183</v>
      </c>
      <c r="DK859" s="294">
        <v>1664</v>
      </c>
      <c r="DL859" s="294">
        <v>2002</v>
      </c>
      <c r="DM859" s="294">
        <v>2302</v>
      </c>
      <c r="DN859" s="187">
        <v>2602</v>
      </c>
    </row>
    <row r="860" spans="103:118" x14ac:dyDescent="0.2">
      <c r="CY860" s="187" t="s">
        <v>471</v>
      </c>
      <c r="CZ860" s="295">
        <v>76664</v>
      </c>
      <c r="DA860" s="294">
        <v>820</v>
      </c>
      <c r="DB860" s="294">
        <v>950</v>
      </c>
      <c r="DC860" s="294">
        <v>1190</v>
      </c>
      <c r="DD860" s="294">
        <v>1530</v>
      </c>
      <c r="DE860" s="294">
        <v>1580</v>
      </c>
      <c r="DF860" s="294">
        <v>1817</v>
      </c>
      <c r="DG860" s="187">
        <v>2054</v>
      </c>
      <c r="DH860" s="294">
        <v>1066</v>
      </c>
      <c r="DI860" s="294">
        <v>1235</v>
      </c>
      <c r="DJ860" s="294">
        <v>1547</v>
      </c>
      <c r="DK860" s="294">
        <v>1989</v>
      </c>
      <c r="DL860" s="294">
        <v>2054</v>
      </c>
      <c r="DM860" s="294">
        <v>2362</v>
      </c>
      <c r="DN860" s="187">
        <v>2670</v>
      </c>
    </row>
    <row r="861" spans="103:118" x14ac:dyDescent="0.2">
      <c r="CY861" s="187" t="s">
        <v>471</v>
      </c>
      <c r="CZ861" s="295">
        <v>76680</v>
      </c>
      <c r="DA861" s="294">
        <v>690</v>
      </c>
      <c r="DB861" s="294">
        <v>800</v>
      </c>
      <c r="DC861" s="294">
        <v>970</v>
      </c>
      <c r="DD861" s="294">
        <v>1360</v>
      </c>
      <c r="DE861" s="294">
        <v>1600</v>
      </c>
      <c r="DF861" s="294">
        <v>1840</v>
      </c>
      <c r="DG861" s="187">
        <v>2080</v>
      </c>
      <c r="DH861" s="294">
        <v>897</v>
      </c>
      <c r="DI861" s="294">
        <v>1040</v>
      </c>
      <c r="DJ861" s="294">
        <v>1261</v>
      </c>
      <c r="DK861" s="294">
        <v>1768</v>
      </c>
      <c r="DL861" s="294">
        <v>2080</v>
      </c>
      <c r="DM861" s="294">
        <v>2392</v>
      </c>
      <c r="DN861" s="187">
        <v>2704</v>
      </c>
    </row>
    <row r="862" spans="103:118" x14ac:dyDescent="0.2">
      <c r="CY862" s="187" t="s">
        <v>471</v>
      </c>
      <c r="CZ862" s="295">
        <v>76682</v>
      </c>
      <c r="DA862" s="294">
        <v>910</v>
      </c>
      <c r="DB862" s="294">
        <v>1050</v>
      </c>
      <c r="DC862" s="294">
        <v>1310</v>
      </c>
      <c r="DD862" s="294">
        <v>1730</v>
      </c>
      <c r="DE862" s="294">
        <v>1860</v>
      </c>
      <c r="DF862" s="294">
        <v>2139</v>
      </c>
      <c r="DG862" s="187">
        <v>2418</v>
      </c>
      <c r="DH862" s="294">
        <v>1183</v>
      </c>
      <c r="DI862" s="294">
        <v>1365</v>
      </c>
      <c r="DJ862" s="294">
        <v>1703</v>
      </c>
      <c r="DK862" s="294">
        <v>2249</v>
      </c>
      <c r="DL862" s="294">
        <v>2418</v>
      </c>
      <c r="DM862" s="294">
        <v>2780</v>
      </c>
      <c r="DN862" s="187">
        <v>3143</v>
      </c>
    </row>
    <row r="863" spans="103:118" x14ac:dyDescent="0.2">
      <c r="CY863" s="187" t="s">
        <v>471</v>
      </c>
      <c r="CZ863" s="295">
        <v>76685</v>
      </c>
      <c r="DA863" s="294">
        <v>790</v>
      </c>
      <c r="DB863" s="294">
        <v>930</v>
      </c>
      <c r="DC863" s="294">
        <v>1150</v>
      </c>
      <c r="DD863" s="294">
        <v>1610</v>
      </c>
      <c r="DE863" s="294">
        <v>1920</v>
      </c>
      <c r="DF863" s="294">
        <v>2208</v>
      </c>
      <c r="DG863" s="187">
        <v>2496</v>
      </c>
      <c r="DH863" s="294">
        <v>1027</v>
      </c>
      <c r="DI863" s="294">
        <v>1209</v>
      </c>
      <c r="DJ863" s="294">
        <v>1495</v>
      </c>
      <c r="DK863" s="294">
        <v>2093</v>
      </c>
      <c r="DL863" s="294">
        <v>2496</v>
      </c>
      <c r="DM863" s="294">
        <v>2870</v>
      </c>
      <c r="DN863" s="187">
        <v>3244</v>
      </c>
    </row>
    <row r="864" spans="103:118" x14ac:dyDescent="0.2">
      <c r="CY864" s="187" t="s">
        <v>471</v>
      </c>
      <c r="CZ864" s="295">
        <v>76687</v>
      </c>
      <c r="DA864" s="294">
        <v>870</v>
      </c>
      <c r="DB864" s="294">
        <v>920</v>
      </c>
      <c r="DC864" s="294">
        <v>1030</v>
      </c>
      <c r="DD864" s="294">
        <v>1450</v>
      </c>
      <c r="DE864" s="294">
        <v>1550</v>
      </c>
      <c r="DF864" s="294">
        <v>1782</v>
      </c>
      <c r="DG864" s="187">
        <v>2015</v>
      </c>
      <c r="DH864" s="294">
        <v>1131</v>
      </c>
      <c r="DI864" s="294">
        <v>1196</v>
      </c>
      <c r="DJ864" s="294">
        <v>1339</v>
      </c>
      <c r="DK864" s="294">
        <v>1885</v>
      </c>
      <c r="DL864" s="294">
        <v>2015</v>
      </c>
      <c r="DM864" s="294">
        <v>2316</v>
      </c>
      <c r="DN864" s="187">
        <v>2619</v>
      </c>
    </row>
    <row r="865" spans="103:118" x14ac:dyDescent="0.2">
      <c r="CY865" s="187" t="s">
        <v>471</v>
      </c>
      <c r="CZ865" s="295">
        <v>76706</v>
      </c>
      <c r="DA865" s="294">
        <v>840</v>
      </c>
      <c r="DB865" s="294">
        <v>970</v>
      </c>
      <c r="DC865" s="294">
        <v>1210</v>
      </c>
      <c r="DD865" s="294">
        <v>1560</v>
      </c>
      <c r="DE865" s="294">
        <v>1610</v>
      </c>
      <c r="DF865" s="294">
        <v>1851</v>
      </c>
      <c r="DG865" s="187">
        <v>2093</v>
      </c>
      <c r="DH865" s="294">
        <v>1092</v>
      </c>
      <c r="DI865" s="294">
        <v>1261</v>
      </c>
      <c r="DJ865" s="294">
        <v>1573</v>
      </c>
      <c r="DK865" s="294">
        <v>2028</v>
      </c>
      <c r="DL865" s="294">
        <v>2093</v>
      </c>
      <c r="DM865" s="294">
        <v>2406</v>
      </c>
      <c r="DN865" s="187">
        <v>2720</v>
      </c>
    </row>
    <row r="866" spans="103:118" x14ac:dyDescent="0.2">
      <c r="CY866" s="187" t="s">
        <v>472</v>
      </c>
      <c r="CZ866" s="295">
        <v>75022</v>
      </c>
      <c r="DA866" s="294">
        <v>2130</v>
      </c>
      <c r="DB866" s="294">
        <v>2250</v>
      </c>
      <c r="DC866" s="294">
        <v>2630</v>
      </c>
      <c r="DD866" s="294">
        <v>3320</v>
      </c>
      <c r="DE866" s="294">
        <v>4260</v>
      </c>
      <c r="DF866" s="294">
        <v>4899</v>
      </c>
      <c r="DG866" s="187">
        <v>5538</v>
      </c>
      <c r="DH866" s="294">
        <v>2769</v>
      </c>
      <c r="DI866" s="294">
        <v>2925</v>
      </c>
      <c r="DJ866" s="294">
        <v>3419</v>
      </c>
      <c r="DK866" s="294">
        <v>4316</v>
      </c>
      <c r="DL866" s="294">
        <v>5538</v>
      </c>
      <c r="DM866" s="294">
        <v>6368</v>
      </c>
      <c r="DN866" s="187">
        <v>7199</v>
      </c>
    </row>
    <row r="867" spans="103:118" x14ac:dyDescent="0.2">
      <c r="CY867" s="187" t="s">
        <v>472</v>
      </c>
      <c r="CZ867" s="295">
        <v>75028</v>
      </c>
      <c r="DA867" s="294">
        <v>2090</v>
      </c>
      <c r="DB867" s="294">
        <v>2200</v>
      </c>
      <c r="DC867" s="294">
        <v>2580</v>
      </c>
      <c r="DD867" s="294">
        <v>3250</v>
      </c>
      <c r="DE867" s="294">
        <v>4180</v>
      </c>
      <c r="DF867" s="294">
        <v>4807</v>
      </c>
      <c r="DG867" s="187">
        <v>5434</v>
      </c>
      <c r="DH867" s="294">
        <v>2717</v>
      </c>
      <c r="DI867" s="294">
        <v>2860</v>
      </c>
      <c r="DJ867" s="294">
        <v>3354</v>
      </c>
      <c r="DK867" s="294">
        <v>4225</v>
      </c>
      <c r="DL867" s="294">
        <v>5434</v>
      </c>
      <c r="DM867" s="294">
        <v>6249</v>
      </c>
      <c r="DN867" s="187">
        <v>7064</v>
      </c>
    </row>
    <row r="868" spans="103:118" x14ac:dyDescent="0.2">
      <c r="CY868" s="187" t="s">
        <v>472</v>
      </c>
      <c r="CZ868" s="295">
        <v>75050</v>
      </c>
      <c r="DA868" s="294">
        <v>1330</v>
      </c>
      <c r="DB868" s="294">
        <v>1410</v>
      </c>
      <c r="DC868" s="294">
        <v>1650</v>
      </c>
      <c r="DD868" s="294">
        <v>2110</v>
      </c>
      <c r="DE868" s="294">
        <v>2680</v>
      </c>
      <c r="DF868" s="294">
        <v>3082</v>
      </c>
      <c r="DG868" s="187">
        <v>3484</v>
      </c>
      <c r="DH868" s="294">
        <v>1729</v>
      </c>
      <c r="DI868" s="294">
        <v>1833</v>
      </c>
      <c r="DJ868" s="294">
        <v>2145</v>
      </c>
      <c r="DK868" s="294">
        <v>2743</v>
      </c>
      <c r="DL868" s="294">
        <v>3484</v>
      </c>
      <c r="DM868" s="294">
        <v>4006</v>
      </c>
      <c r="DN868" s="187">
        <v>4529</v>
      </c>
    </row>
    <row r="869" spans="103:118" x14ac:dyDescent="0.2">
      <c r="CY869" s="187" t="s">
        <v>472</v>
      </c>
      <c r="CZ869" s="295">
        <v>75051</v>
      </c>
      <c r="DA869" s="294">
        <v>1130</v>
      </c>
      <c r="DB869" s="294">
        <v>1190</v>
      </c>
      <c r="DC869" s="294">
        <v>1400</v>
      </c>
      <c r="DD869" s="294">
        <v>1770</v>
      </c>
      <c r="DE869" s="294">
        <v>2270</v>
      </c>
      <c r="DF869" s="294">
        <v>2610</v>
      </c>
      <c r="DG869" s="187">
        <v>2951</v>
      </c>
      <c r="DH869" s="294">
        <v>1469</v>
      </c>
      <c r="DI869" s="294">
        <v>1547</v>
      </c>
      <c r="DJ869" s="294">
        <v>1820</v>
      </c>
      <c r="DK869" s="294">
        <v>2301</v>
      </c>
      <c r="DL869" s="294">
        <v>2951</v>
      </c>
      <c r="DM869" s="294">
        <v>3393</v>
      </c>
      <c r="DN869" s="187">
        <v>3836</v>
      </c>
    </row>
    <row r="870" spans="103:118" x14ac:dyDescent="0.2">
      <c r="CY870" s="187" t="s">
        <v>472</v>
      </c>
      <c r="CZ870" s="295">
        <v>75052</v>
      </c>
      <c r="DA870" s="294">
        <v>1480</v>
      </c>
      <c r="DB870" s="294">
        <v>1580</v>
      </c>
      <c r="DC870" s="294">
        <v>1850</v>
      </c>
      <c r="DD870" s="294">
        <v>2380</v>
      </c>
      <c r="DE870" s="294">
        <v>3000</v>
      </c>
      <c r="DF870" s="294">
        <v>3450</v>
      </c>
      <c r="DG870" s="187">
        <v>3900</v>
      </c>
      <c r="DH870" s="294">
        <v>1924</v>
      </c>
      <c r="DI870" s="294">
        <v>2054</v>
      </c>
      <c r="DJ870" s="294">
        <v>2405</v>
      </c>
      <c r="DK870" s="294">
        <v>3094</v>
      </c>
      <c r="DL870" s="294">
        <v>3900</v>
      </c>
      <c r="DM870" s="294">
        <v>4485</v>
      </c>
      <c r="DN870" s="187">
        <v>5070</v>
      </c>
    </row>
    <row r="871" spans="103:118" x14ac:dyDescent="0.2">
      <c r="CY871" s="187" t="s">
        <v>472</v>
      </c>
      <c r="CZ871" s="295">
        <v>75053</v>
      </c>
      <c r="DA871" s="294">
        <v>1330</v>
      </c>
      <c r="DB871" s="294">
        <v>1420</v>
      </c>
      <c r="DC871" s="294">
        <v>1660</v>
      </c>
      <c r="DD871" s="294">
        <v>2120</v>
      </c>
      <c r="DE871" s="294">
        <v>2690</v>
      </c>
      <c r="DF871" s="294">
        <v>3093</v>
      </c>
      <c r="DG871" s="187">
        <v>3497</v>
      </c>
      <c r="DH871" s="294">
        <v>1729</v>
      </c>
      <c r="DI871" s="294">
        <v>1846</v>
      </c>
      <c r="DJ871" s="294">
        <v>2158</v>
      </c>
      <c r="DK871" s="294">
        <v>2756</v>
      </c>
      <c r="DL871" s="294">
        <v>3497</v>
      </c>
      <c r="DM871" s="294">
        <v>4020</v>
      </c>
      <c r="DN871" s="187">
        <v>4546</v>
      </c>
    </row>
    <row r="872" spans="103:118" x14ac:dyDescent="0.2">
      <c r="CY872" s="187" t="s">
        <v>472</v>
      </c>
      <c r="CZ872" s="295">
        <v>75054</v>
      </c>
      <c r="DA872" s="294">
        <v>1900</v>
      </c>
      <c r="DB872" s="294">
        <v>2080</v>
      </c>
      <c r="DC872" s="294">
        <v>2430</v>
      </c>
      <c r="DD872" s="294">
        <v>3220</v>
      </c>
      <c r="DE872" s="294">
        <v>3930</v>
      </c>
      <c r="DF872" s="294">
        <v>4519</v>
      </c>
      <c r="DG872" s="187">
        <v>5109</v>
      </c>
      <c r="DH872" s="294">
        <v>2470</v>
      </c>
      <c r="DI872" s="294">
        <v>2704</v>
      </c>
      <c r="DJ872" s="294">
        <v>3159</v>
      </c>
      <c r="DK872" s="294">
        <v>4186</v>
      </c>
      <c r="DL872" s="294">
        <v>5109</v>
      </c>
      <c r="DM872" s="294">
        <v>5874</v>
      </c>
      <c r="DN872" s="187">
        <v>6641</v>
      </c>
    </row>
    <row r="873" spans="103:118" x14ac:dyDescent="0.2">
      <c r="CY873" s="187" t="s">
        <v>472</v>
      </c>
      <c r="CZ873" s="295">
        <v>75261</v>
      </c>
      <c r="DA873" s="294">
        <v>1270</v>
      </c>
      <c r="DB873" s="294">
        <v>1390</v>
      </c>
      <c r="DC873" s="294">
        <v>1620</v>
      </c>
      <c r="DD873" s="294">
        <v>2150</v>
      </c>
      <c r="DE873" s="294">
        <v>2620</v>
      </c>
      <c r="DF873" s="294">
        <v>3013</v>
      </c>
      <c r="DG873" s="187">
        <v>3406</v>
      </c>
      <c r="DH873" s="294">
        <v>1651</v>
      </c>
      <c r="DI873" s="294">
        <v>1807</v>
      </c>
      <c r="DJ873" s="294">
        <v>2106</v>
      </c>
      <c r="DK873" s="294">
        <v>2795</v>
      </c>
      <c r="DL873" s="294">
        <v>3406</v>
      </c>
      <c r="DM873" s="294">
        <v>3916</v>
      </c>
      <c r="DN873" s="187">
        <v>4427</v>
      </c>
    </row>
    <row r="874" spans="103:118" x14ac:dyDescent="0.2">
      <c r="CY874" s="187" t="s">
        <v>472</v>
      </c>
      <c r="CZ874" s="295">
        <v>76001</v>
      </c>
      <c r="DA874" s="294">
        <v>1670</v>
      </c>
      <c r="DB874" s="294">
        <v>1820</v>
      </c>
      <c r="DC874" s="294">
        <v>2130</v>
      </c>
      <c r="DD874" s="294">
        <v>2820</v>
      </c>
      <c r="DE874" s="294">
        <v>3440</v>
      </c>
      <c r="DF874" s="294">
        <v>3956</v>
      </c>
      <c r="DG874" s="187">
        <v>4472</v>
      </c>
      <c r="DH874" s="294">
        <v>2171</v>
      </c>
      <c r="DI874" s="294">
        <v>2366</v>
      </c>
      <c r="DJ874" s="294">
        <v>2769</v>
      </c>
      <c r="DK874" s="294">
        <v>3666</v>
      </c>
      <c r="DL874" s="294">
        <v>4472</v>
      </c>
      <c r="DM874" s="294">
        <v>5142</v>
      </c>
      <c r="DN874" s="187">
        <v>5813</v>
      </c>
    </row>
    <row r="875" spans="103:118" x14ac:dyDescent="0.2">
      <c r="CY875" s="187" t="s">
        <v>472</v>
      </c>
      <c r="CZ875" s="295">
        <v>76002</v>
      </c>
      <c r="DA875" s="294">
        <v>1900</v>
      </c>
      <c r="DB875" s="294">
        <v>2080</v>
      </c>
      <c r="DC875" s="294">
        <v>2430</v>
      </c>
      <c r="DD875" s="294">
        <v>3220</v>
      </c>
      <c r="DE875" s="294">
        <v>3930</v>
      </c>
      <c r="DF875" s="294">
        <v>4519</v>
      </c>
      <c r="DG875" s="187">
        <v>5109</v>
      </c>
      <c r="DH875" s="294">
        <v>2470</v>
      </c>
      <c r="DI875" s="294">
        <v>2704</v>
      </c>
      <c r="DJ875" s="294">
        <v>3159</v>
      </c>
      <c r="DK875" s="294">
        <v>4186</v>
      </c>
      <c r="DL875" s="294">
        <v>5109</v>
      </c>
      <c r="DM875" s="294">
        <v>5874</v>
      </c>
      <c r="DN875" s="187">
        <v>6641</v>
      </c>
    </row>
    <row r="876" spans="103:118" x14ac:dyDescent="0.2">
      <c r="CY876" s="187" t="s">
        <v>472</v>
      </c>
      <c r="CZ876" s="295">
        <v>76003</v>
      </c>
      <c r="DA876" s="294">
        <v>1270</v>
      </c>
      <c r="DB876" s="294">
        <v>1390</v>
      </c>
      <c r="DC876" s="294">
        <v>1620</v>
      </c>
      <c r="DD876" s="294">
        <v>2150</v>
      </c>
      <c r="DE876" s="294">
        <v>2620</v>
      </c>
      <c r="DF876" s="294">
        <v>3013</v>
      </c>
      <c r="DG876" s="187">
        <v>3406</v>
      </c>
      <c r="DH876" s="294">
        <v>1651</v>
      </c>
      <c r="DI876" s="294">
        <v>1807</v>
      </c>
      <c r="DJ876" s="294">
        <v>2106</v>
      </c>
      <c r="DK876" s="294">
        <v>2795</v>
      </c>
      <c r="DL876" s="294">
        <v>3406</v>
      </c>
      <c r="DM876" s="294">
        <v>3916</v>
      </c>
      <c r="DN876" s="187">
        <v>4427</v>
      </c>
    </row>
    <row r="877" spans="103:118" x14ac:dyDescent="0.2">
      <c r="CY877" s="187" t="s">
        <v>472</v>
      </c>
      <c r="CZ877" s="295">
        <v>76004</v>
      </c>
      <c r="DA877" s="294">
        <v>1270</v>
      </c>
      <c r="DB877" s="294">
        <v>1390</v>
      </c>
      <c r="DC877" s="294">
        <v>1620</v>
      </c>
      <c r="DD877" s="294">
        <v>2150</v>
      </c>
      <c r="DE877" s="294">
        <v>2620</v>
      </c>
      <c r="DF877" s="294">
        <v>3013</v>
      </c>
      <c r="DG877" s="187">
        <v>3406</v>
      </c>
      <c r="DH877" s="294">
        <v>1651</v>
      </c>
      <c r="DI877" s="294">
        <v>1807</v>
      </c>
      <c r="DJ877" s="294">
        <v>2106</v>
      </c>
      <c r="DK877" s="294">
        <v>2795</v>
      </c>
      <c r="DL877" s="294">
        <v>3406</v>
      </c>
      <c r="DM877" s="294">
        <v>3916</v>
      </c>
      <c r="DN877" s="187">
        <v>4427</v>
      </c>
    </row>
    <row r="878" spans="103:118" x14ac:dyDescent="0.2">
      <c r="CY878" s="187" t="s">
        <v>472</v>
      </c>
      <c r="CZ878" s="295">
        <v>76005</v>
      </c>
      <c r="DA878" s="294">
        <v>1270</v>
      </c>
      <c r="DB878" s="294">
        <v>1390</v>
      </c>
      <c r="DC878" s="294">
        <v>1620</v>
      </c>
      <c r="DD878" s="294">
        <v>2150</v>
      </c>
      <c r="DE878" s="294">
        <v>2620</v>
      </c>
      <c r="DF878" s="294">
        <v>3013</v>
      </c>
      <c r="DG878" s="187">
        <v>3406</v>
      </c>
      <c r="DH878" s="294">
        <v>1651</v>
      </c>
      <c r="DI878" s="294">
        <v>1807</v>
      </c>
      <c r="DJ878" s="294">
        <v>2106</v>
      </c>
      <c r="DK878" s="294">
        <v>2795</v>
      </c>
      <c r="DL878" s="294">
        <v>3406</v>
      </c>
      <c r="DM878" s="294">
        <v>3916</v>
      </c>
      <c r="DN878" s="187">
        <v>4427</v>
      </c>
    </row>
    <row r="879" spans="103:118" x14ac:dyDescent="0.2">
      <c r="CY879" s="187" t="s">
        <v>472</v>
      </c>
      <c r="CZ879" s="295">
        <v>76006</v>
      </c>
      <c r="DA879" s="294">
        <v>1410</v>
      </c>
      <c r="DB879" s="294">
        <v>1540</v>
      </c>
      <c r="DC879" s="294">
        <v>1800</v>
      </c>
      <c r="DD879" s="294">
        <v>2390</v>
      </c>
      <c r="DE879" s="294">
        <v>2910</v>
      </c>
      <c r="DF879" s="294">
        <v>3346</v>
      </c>
      <c r="DG879" s="187">
        <v>3783</v>
      </c>
      <c r="DH879" s="294">
        <v>1833</v>
      </c>
      <c r="DI879" s="294">
        <v>2002</v>
      </c>
      <c r="DJ879" s="294">
        <v>2340</v>
      </c>
      <c r="DK879" s="294">
        <v>3107</v>
      </c>
      <c r="DL879" s="294">
        <v>3783</v>
      </c>
      <c r="DM879" s="294">
        <v>4349</v>
      </c>
      <c r="DN879" s="187">
        <v>4917</v>
      </c>
    </row>
    <row r="880" spans="103:118" x14ac:dyDescent="0.2">
      <c r="CY880" s="187" t="s">
        <v>472</v>
      </c>
      <c r="CZ880" s="295">
        <v>76007</v>
      </c>
      <c r="DA880" s="294">
        <v>1270</v>
      </c>
      <c r="DB880" s="294">
        <v>1390</v>
      </c>
      <c r="DC880" s="294">
        <v>1620</v>
      </c>
      <c r="DD880" s="294">
        <v>2150</v>
      </c>
      <c r="DE880" s="294">
        <v>2620</v>
      </c>
      <c r="DF880" s="294">
        <v>3013</v>
      </c>
      <c r="DG880" s="187">
        <v>3406</v>
      </c>
      <c r="DH880" s="294">
        <v>1651</v>
      </c>
      <c r="DI880" s="294">
        <v>1807</v>
      </c>
      <c r="DJ880" s="294">
        <v>2106</v>
      </c>
      <c r="DK880" s="294">
        <v>2795</v>
      </c>
      <c r="DL880" s="294">
        <v>3406</v>
      </c>
      <c r="DM880" s="294">
        <v>3916</v>
      </c>
      <c r="DN880" s="187">
        <v>4427</v>
      </c>
    </row>
    <row r="881" spans="103:118" x14ac:dyDescent="0.2">
      <c r="CY881" s="187" t="s">
        <v>472</v>
      </c>
      <c r="CZ881" s="295">
        <v>76008</v>
      </c>
      <c r="DA881" s="294">
        <v>1900</v>
      </c>
      <c r="DB881" s="294">
        <v>2080</v>
      </c>
      <c r="DC881" s="294">
        <v>2430</v>
      </c>
      <c r="DD881" s="294">
        <v>3220</v>
      </c>
      <c r="DE881" s="294">
        <v>3930</v>
      </c>
      <c r="DF881" s="294">
        <v>4519</v>
      </c>
      <c r="DG881" s="187">
        <v>5109</v>
      </c>
      <c r="DH881" s="294">
        <v>2470</v>
      </c>
      <c r="DI881" s="294">
        <v>2704</v>
      </c>
      <c r="DJ881" s="294">
        <v>3159</v>
      </c>
      <c r="DK881" s="294">
        <v>4186</v>
      </c>
      <c r="DL881" s="294">
        <v>5109</v>
      </c>
      <c r="DM881" s="294">
        <v>5874</v>
      </c>
      <c r="DN881" s="187">
        <v>6641</v>
      </c>
    </row>
    <row r="882" spans="103:118" x14ac:dyDescent="0.2">
      <c r="CY882" s="187" t="s">
        <v>472</v>
      </c>
      <c r="CZ882" s="295">
        <v>76009</v>
      </c>
      <c r="DA882" s="294">
        <v>1150</v>
      </c>
      <c r="DB882" s="294">
        <v>1260</v>
      </c>
      <c r="DC882" s="294">
        <v>1470</v>
      </c>
      <c r="DD882" s="294">
        <v>1950</v>
      </c>
      <c r="DE882" s="294">
        <v>2380</v>
      </c>
      <c r="DF882" s="294">
        <v>2737</v>
      </c>
      <c r="DG882" s="187">
        <v>3094</v>
      </c>
      <c r="DH882" s="294">
        <v>1495</v>
      </c>
      <c r="DI882" s="294">
        <v>1638</v>
      </c>
      <c r="DJ882" s="294">
        <v>1911</v>
      </c>
      <c r="DK882" s="294">
        <v>2535</v>
      </c>
      <c r="DL882" s="294">
        <v>3094</v>
      </c>
      <c r="DM882" s="294">
        <v>3558</v>
      </c>
      <c r="DN882" s="187">
        <v>4022</v>
      </c>
    </row>
    <row r="883" spans="103:118" x14ac:dyDescent="0.2">
      <c r="CY883" s="187" t="s">
        <v>472</v>
      </c>
      <c r="CZ883" s="295">
        <v>76010</v>
      </c>
      <c r="DA883" s="294">
        <v>1140</v>
      </c>
      <c r="DB883" s="294">
        <v>1250</v>
      </c>
      <c r="DC883" s="294">
        <v>1460</v>
      </c>
      <c r="DD883" s="294">
        <v>1940</v>
      </c>
      <c r="DE883" s="294">
        <v>2360</v>
      </c>
      <c r="DF883" s="294">
        <v>2714</v>
      </c>
      <c r="DG883" s="187">
        <v>3068</v>
      </c>
      <c r="DH883" s="294">
        <v>1482</v>
      </c>
      <c r="DI883" s="294">
        <v>1625</v>
      </c>
      <c r="DJ883" s="294">
        <v>1898</v>
      </c>
      <c r="DK883" s="294">
        <v>2522</v>
      </c>
      <c r="DL883" s="294">
        <v>3068</v>
      </c>
      <c r="DM883" s="294">
        <v>3528</v>
      </c>
      <c r="DN883" s="187">
        <v>3988</v>
      </c>
    </row>
    <row r="884" spans="103:118" x14ac:dyDescent="0.2">
      <c r="CY884" s="187" t="s">
        <v>472</v>
      </c>
      <c r="CZ884" s="295">
        <v>76011</v>
      </c>
      <c r="DA884" s="294">
        <v>1240</v>
      </c>
      <c r="DB884" s="294">
        <v>1350</v>
      </c>
      <c r="DC884" s="294">
        <v>1580</v>
      </c>
      <c r="DD884" s="294">
        <v>2090</v>
      </c>
      <c r="DE884" s="294">
        <v>2560</v>
      </c>
      <c r="DF884" s="294">
        <v>2944</v>
      </c>
      <c r="DG884" s="187">
        <v>3328</v>
      </c>
      <c r="DH884" s="294">
        <v>1612</v>
      </c>
      <c r="DI884" s="294">
        <v>1755</v>
      </c>
      <c r="DJ884" s="294">
        <v>2054</v>
      </c>
      <c r="DK884" s="294">
        <v>2717</v>
      </c>
      <c r="DL884" s="294">
        <v>3328</v>
      </c>
      <c r="DM884" s="294">
        <v>3827</v>
      </c>
      <c r="DN884" s="187">
        <v>4326</v>
      </c>
    </row>
    <row r="885" spans="103:118" x14ac:dyDescent="0.2">
      <c r="CY885" s="187" t="s">
        <v>472</v>
      </c>
      <c r="CZ885" s="295">
        <v>76012</v>
      </c>
      <c r="DA885" s="294">
        <v>1160</v>
      </c>
      <c r="DB885" s="294">
        <v>1270</v>
      </c>
      <c r="DC885" s="294">
        <v>1480</v>
      </c>
      <c r="DD885" s="294">
        <v>1960</v>
      </c>
      <c r="DE885" s="294">
        <v>2390</v>
      </c>
      <c r="DF885" s="294">
        <v>2748</v>
      </c>
      <c r="DG885" s="187">
        <v>3107</v>
      </c>
      <c r="DH885" s="294">
        <v>1508</v>
      </c>
      <c r="DI885" s="294">
        <v>1651</v>
      </c>
      <c r="DJ885" s="294">
        <v>1924</v>
      </c>
      <c r="DK885" s="294">
        <v>2548</v>
      </c>
      <c r="DL885" s="294">
        <v>3107</v>
      </c>
      <c r="DM885" s="294">
        <v>3572</v>
      </c>
      <c r="DN885" s="187">
        <v>4039</v>
      </c>
    </row>
    <row r="886" spans="103:118" x14ac:dyDescent="0.2">
      <c r="CY886" s="187" t="s">
        <v>472</v>
      </c>
      <c r="CZ886" s="295">
        <v>76013</v>
      </c>
      <c r="DA886" s="294">
        <v>1170</v>
      </c>
      <c r="DB886" s="294">
        <v>1280</v>
      </c>
      <c r="DC886" s="294">
        <v>1490</v>
      </c>
      <c r="DD886" s="294">
        <v>1980</v>
      </c>
      <c r="DE886" s="294">
        <v>2410</v>
      </c>
      <c r="DF886" s="294">
        <v>2771</v>
      </c>
      <c r="DG886" s="187">
        <v>3133</v>
      </c>
      <c r="DH886" s="294">
        <v>1521</v>
      </c>
      <c r="DI886" s="294">
        <v>1664</v>
      </c>
      <c r="DJ886" s="294">
        <v>1937</v>
      </c>
      <c r="DK886" s="294">
        <v>2574</v>
      </c>
      <c r="DL886" s="294">
        <v>3133</v>
      </c>
      <c r="DM886" s="294">
        <v>3602</v>
      </c>
      <c r="DN886" s="187">
        <v>4072</v>
      </c>
    </row>
    <row r="887" spans="103:118" x14ac:dyDescent="0.2">
      <c r="CY887" s="187" t="s">
        <v>472</v>
      </c>
      <c r="CZ887" s="295">
        <v>76014</v>
      </c>
      <c r="DA887" s="294">
        <v>1340</v>
      </c>
      <c r="DB887" s="294">
        <v>1460</v>
      </c>
      <c r="DC887" s="294">
        <v>1710</v>
      </c>
      <c r="DD887" s="294">
        <v>2270</v>
      </c>
      <c r="DE887" s="294">
        <v>2770</v>
      </c>
      <c r="DF887" s="294">
        <v>3185</v>
      </c>
      <c r="DG887" s="187">
        <v>3601</v>
      </c>
      <c r="DH887" s="294">
        <v>1742</v>
      </c>
      <c r="DI887" s="294">
        <v>1898</v>
      </c>
      <c r="DJ887" s="294">
        <v>2223</v>
      </c>
      <c r="DK887" s="294">
        <v>2951</v>
      </c>
      <c r="DL887" s="294">
        <v>3601</v>
      </c>
      <c r="DM887" s="294">
        <v>4140</v>
      </c>
      <c r="DN887" s="187">
        <v>4681</v>
      </c>
    </row>
    <row r="888" spans="103:118" x14ac:dyDescent="0.2">
      <c r="CY888" s="187" t="s">
        <v>472</v>
      </c>
      <c r="CZ888" s="295">
        <v>76015</v>
      </c>
      <c r="DA888" s="294">
        <v>1370</v>
      </c>
      <c r="DB888" s="294">
        <v>1500</v>
      </c>
      <c r="DC888" s="294">
        <v>1750</v>
      </c>
      <c r="DD888" s="294">
        <v>2320</v>
      </c>
      <c r="DE888" s="294">
        <v>2830</v>
      </c>
      <c r="DF888" s="294">
        <v>3254</v>
      </c>
      <c r="DG888" s="187">
        <v>3679</v>
      </c>
      <c r="DH888" s="294">
        <v>1781</v>
      </c>
      <c r="DI888" s="294">
        <v>1950</v>
      </c>
      <c r="DJ888" s="294">
        <v>2275</v>
      </c>
      <c r="DK888" s="294">
        <v>3016</v>
      </c>
      <c r="DL888" s="294">
        <v>3679</v>
      </c>
      <c r="DM888" s="294">
        <v>4230</v>
      </c>
      <c r="DN888" s="187">
        <v>4782</v>
      </c>
    </row>
    <row r="889" spans="103:118" x14ac:dyDescent="0.2">
      <c r="CY889" s="187" t="s">
        <v>472</v>
      </c>
      <c r="CZ889" s="295">
        <v>76016</v>
      </c>
      <c r="DA889" s="294">
        <v>1710</v>
      </c>
      <c r="DB889" s="294">
        <v>1870</v>
      </c>
      <c r="DC889" s="294">
        <v>2180</v>
      </c>
      <c r="DD889" s="294">
        <v>2890</v>
      </c>
      <c r="DE889" s="294">
        <v>3530</v>
      </c>
      <c r="DF889" s="294">
        <v>4059</v>
      </c>
      <c r="DG889" s="187">
        <v>4589</v>
      </c>
      <c r="DH889" s="294">
        <v>2223</v>
      </c>
      <c r="DI889" s="294">
        <v>2431</v>
      </c>
      <c r="DJ889" s="294">
        <v>2834</v>
      </c>
      <c r="DK889" s="294">
        <v>3757</v>
      </c>
      <c r="DL889" s="294">
        <v>4589</v>
      </c>
      <c r="DM889" s="294">
        <v>5276</v>
      </c>
      <c r="DN889" s="187">
        <v>5965</v>
      </c>
    </row>
    <row r="890" spans="103:118" x14ac:dyDescent="0.2">
      <c r="CY890" s="187" t="s">
        <v>472</v>
      </c>
      <c r="CZ890" s="295">
        <v>76017</v>
      </c>
      <c r="DA890" s="294">
        <v>1310</v>
      </c>
      <c r="DB890" s="294">
        <v>1430</v>
      </c>
      <c r="DC890" s="294">
        <v>1670</v>
      </c>
      <c r="DD890" s="294">
        <v>2210</v>
      </c>
      <c r="DE890" s="294">
        <v>2700</v>
      </c>
      <c r="DF890" s="294">
        <v>3105</v>
      </c>
      <c r="DG890" s="187">
        <v>3510</v>
      </c>
      <c r="DH890" s="294">
        <v>1703</v>
      </c>
      <c r="DI890" s="294">
        <v>1859</v>
      </c>
      <c r="DJ890" s="294">
        <v>2171</v>
      </c>
      <c r="DK890" s="294">
        <v>2873</v>
      </c>
      <c r="DL890" s="294">
        <v>3510</v>
      </c>
      <c r="DM890" s="294">
        <v>4036</v>
      </c>
      <c r="DN890" s="187">
        <v>4563</v>
      </c>
    </row>
    <row r="891" spans="103:118" x14ac:dyDescent="0.2">
      <c r="CY891" s="187" t="s">
        <v>472</v>
      </c>
      <c r="CZ891" s="295">
        <v>76018</v>
      </c>
      <c r="DA891" s="294">
        <v>1750</v>
      </c>
      <c r="DB891" s="294">
        <v>1920</v>
      </c>
      <c r="DC891" s="294">
        <v>2240</v>
      </c>
      <c r="DD891" s="294">
        <v>2970</v>
      </c>
      <c r="DE891" s="294">
        <v>3620</v>
      </c>
      <c r="DF891" s="294">
        <v>4163</v>
      </c>
      <c r="DG891" s="187">
        <v>4706</v>
      </c>
      <c r="DH891" s="294">
        <v>2275</v>
      </c>
      <c r="DI891" s="294">
        <v>2496</v>
      </c>
      <c r="DJ891" s="294">
        <v>2912</v>
      </c>
      <c r="DK891" s="294">
        <v>3861</v>
      </c>
      <c r="DL891" s="294">
        <v>4706</v>
      </c>
      <c r="DM891" s="294">
        <v>5411</v>
      </c>
      <c r="DN891" s="187">
        <v>6117</v>
      </c>
    </row>
    <row r="892" spans="103:118" x14ac:dyDescent="0.2">
      <c r="CY892" s="187" t="s">
        <v>472</v>
      </c>
      <c r="CZ892" s="295">
        <v>76019</v>
      </c>
      <c r="DA892" s="294">
        <v>1270</v>
      </c>
      <c r="DB892" s="294">
        <v>1390</v>
      </c>
      <c r="DC892" s="294">
        <v>1620</v>
      </c>
      <c r="DD892" s="294">
        <v>2150</v>
      </c>
      <c r="DE892" s="294">
        <v>2620</v>
      </c>
      <c r="DF892" s="294">
        <v>3013</v>
      </c>
      <c r="DG892" s="187">
        <v>3406</v>
      </c>
      <c r="DH892" s="294">
        <v>1651</v>
      </c>
      <c r="DI892" s="294">
        <v>1807</v>
      </c>
      <c r="DJ892" s="294">
        <v>2106</v>
      </c>
      <c r="DK892" s="294">
        <v>2795</v>
      </c>
      <c r="DL892" s="294">
        <v>3406</v>
      </c>
      <c r="DM892" s="294">
        <v>3916</v>
      </c>
      <c r="DN892" s="187">
        <v>4427</v>
      </c>
    </row>
    <row r="893" spans="103:118" x14ac:dyDescent="0.2">
      <c r="CY893" s="187" t="s">
        <v>472</v>
      </c>
      <c r="CZ893" s="295">
        <v>76020</v>
      </c>
      <c r="DA893" s="294">
        <v>1060</v>
      </c>
      <c r="DB893" s="294">
        <v>1160</v>
      </c>
      <c r="DC893" s="294">
        <v>1350</v>
      </c>
      <c r="DD893" s="294">
        <v>1800</v>
      </c>
      <c r="DE893" s="294">
        <v>2180</v>
      </c>
      <c r="DF893" s="294">
        <v>2507</v>
      </c>
      <c r="DG893" s="187">
        <v>2834</v>
      </c>
      <c r="DH893" s="294">
        <v>1378</v>
      </c>
      <c r="DI893" s="294">
        <v>1508</v>
      </c>
      <c r="DJ893" s="294">
        <v>1755</v>
      </c>
      <c r="DK893" s="294">
        <v>2340</v>
      </c>
      <c r="DL893" s="294">
        <v>2834</v>
      </c>
      <c r="DM893" s="294">
        <v>3259</v>
      </c>
      <c r="DN893" s="187">
        <v>3684</v>
      </c>
    </row>
    <row r="894" spans="103:118" x14ac:dyDescent="0.2">
      <c r="CY894" s="187" t="s">
        <v>472</v>
      </c>
      <c r="CZ894" s="295">
        <v>76021</v>
      </c>
      <c r="DA894" s="294">
        <v>1340</v>
      </c>
      <c r="DB894" s="294">
        <v>1460</v>
      </c>
      <c r="DC894" s="294">
        <v>1710</v>
      </c>
      <c r="DD894" s="294">
        <v>2270</v>
      </c>
      <c r="DE894" s="294">
        <v>2770</v>
      </c>
      <c r="DF894" s="294">
        <v>3185</v>
      </c>
      <c r="DG894" s="187">
        <v>3601</v>
      </c>
      <c r="DH894" s="294">
        <v>1742</v>
      </c>
      <c r="DI894" s="294">
        <v>1898</v>
      </c>
      <c r="DJ894" s="294">
        <v>2223</v>
      </c>
      <c r="DK894" s="294">
        <v>2951</v>
      </c>
      <c r="DL894" s="294">
        <v>3601</v>
      </c>
      <c r="DM894" s="294">
        <v>4140</v>
      </c>
      <c r="DN894" s="187">
        <v>4681</v>
      </c>
    </row>
    <row r="895" spans="103:118" x14ac:dyDescent="0.2">
      <c r="CY895" s="187" t="s">
        <v>472</v>
      </c>
      <c r="CZ895" s="295">
        <v>76022</v>
      </c>
      <c r="DA895" s="294">
        <v>1300</v>
      </c>
      <c r="DB895" s="294">
        <v>1420</v>
      </c>
      <c r="DC895" s="294">
        <v>1660</v>
      </c>
      <c r="DD895" s="294">
        <v>2200</v>
      </c>
      <c r="DE895" s="294">
        <v>2680</v>
      </c>
      <c r="DF895" s="294">
        <v>3082</v>
      </c>
      <c r="DG895" s="187">
        <v>3484</v>
      </c>
      <c r="DH895" s="294">
        <v>1690</v>
      </c>
      <c r="DI895" s="294">
        <v>1846</v>
      </c>
      <c r="DJ895" s="294">
        <v>2158</v>
      </c>
      <c r="DK895" s="294">
        <v>2860</v>
      </c>
      <c r="DL895" s="294">
        <v>3484</v>
      </c>
      <c r="DM895" s="294">
        <v>4006</v>
      </c>
      <c r="DN895" s="187">
        <v>4529</v>
      </c>
    </row>
    <row r="896" spans="103:118" x14ac:dyDescent="0.2">
      <c r="CY896" s="187" t="s">
        <v>472</v>
      </c>
      <c r="CZ896" s="295">
        <v>76023</v>
      </c>
      <c r="DA896" s="294">
        <v>1020</v>
      </c>
      <c r="DB896" s="294">
        <v>1130</v>
      </c>
      <c r="DC896" s="294">
        <v>1270</v>
      </c>
      <c r="DD896" s="294">
        <v>1780</v>
      </c>
      <c r="DE896" s="294">
        <v>1960</v>
      </c>
      <c r="DF896" s="294">
        <v>2254</v>
      </c>
      <c r="DG896" s="187">
        <v>2548</v>
      </c>
      <c r="DH896" s="294">
        <v>1326</v>
      </c>
      <c r="DI896" s="294">
        <v>1469</v>
      </c>
      <c r="DJ896" s="294">
        <v>1651</v>
      </c>
      <c r="DK896" s="294">
        <v>2314</v>
      </c>
      <c r="DL896" s="294">
        <v>2548</v>
      </c>
      <c r="DM896" s="294">
        <v>2930</v>
      </c>
      <c r="DN896" s="187">
        <v>3312</v>
      </c>
    </row>
    <row r="897" spans="103:118" x14ac:dyDescent="0.2">
      <c r="CY897" s="187" t="s">
        <v>472</v>
      </c>
      <c r="CZ897" s="295">
        <v>76028</v>
      </c>
      <c r="DA897" s="294">
        <v>1300</v>
      </c>
      <c r="DB897" s="294">
        <v>1420</v>
      </c>
      <c r="DC897" s="294">
        <v>1660</v>
      </c>
      <c r="DD897" s="294">
        <v>2200</v>
      </c>
      <c r="DE897" s="294">
        <v>2680</v>
      </c>
      <c r="DF897" s="294">
        <v>3082</v>
      </c>
      <c r="DG897" s="187">
        <v>3484</v>
      </c>
      <c r="DH897" s="294">
        <v>1690</v>
      </c>
      <c r="DI897" s="294">
        <v>1846</v>
      </c>
      <c r="DJ897" s="294">
        <v>2158</v>
      </c>
      <c r="DK897" s="294">
        <v>2860</v>
      </c>
      <c r="DL897" s="294">
        <v>3484</v>
      </c>
      <c r="DM897" s="294">
        <v>4006</v>
      </c>
      <c r="DN897" s="187">
        <v>4529</v>
      </c>
    </row>
    <row r="898" spans="103:118" x14ac:dyDescent="0.2">
      <c r="CY898" s="187" t="s">
        <v>472</v>
      </c>
      <c r="CZ898" s="295">
        <v>76031</v>
      </c>
      <c r="DA898" s="294">
        <v>1030</v>
      </c>
      <c r="DB898" s="294">
        <v>1130</v>
      </c>
      <c r="DC898" s="294">
        <v>1320</v>
      </c>
      <c r="DD898" s="294">
        <v>1750</v>
      </c>
      <c r="DE898" s="294">
        <v>2130</v>
      </c>
      <c r="DF898" s="294">
        <v>2449</v>
      </c>
      <c r="DG898" s="187">
        <v>2769</v>
      </c>
      <c r="DH898" s="294">
        <v>1339</v>
      </c>
      <c r="DI898" s="294">
        <v>1469</v>
      </c>
      <c r="DJ898" s="294">
        <v>1716</v>
      </c>
      <c r="DK898" s="294">
        <v>2275</v>
      </c>
      <c r="DL898" s="294">
        <v>2769</v>
      </c>
      <c r="DM898" s="294">
        <v>3183</v>
      </c>
      <c r="DN898" s="187">
        <v>3599</v>
      </c>
    </row>
    <row r="899" spans="103:118" x14ac:dyDescent="0.2">
      <c r="CY899" s="187" t="s">
        <v>472</v>
      </c>
      <c r="CZ899" s="295">
        <v>76033</v>
      </c>
      <c r="DA899" s="294">
        <v>1130</v>
      </c>
      <c r="DB899" s="294">
        <v>1230</v>
      </c>
      <c r="DC899" s="294">
        <v>1440</v>
      </c>
      <c r="DD899" s="294">
        <v>1910</v>
      </c>
      <c r="DE899" s="294">
        <v>2330</v>
      </c>
      <c r="DF899" s="294">
        <v>2679</v>
      </c>
      <c r="DG899" s="187">
        <v>3029</v>
      </c>
      <c r="DH899" s="294">
        <v>1469</v>
      </c>
      <c r="DI899" s="294">
        <v>1599</v>
      </c>
      <c r="DJ899" s="294">
        <v>1872</v>
      </c>
      <c r="DK899" s="294">
        <v>2483</v>
      </c>
      <c r="DL899" s="294">
        <v>3029</v>
      </c>
      <c r="DM899" s="294">
        <v>3482</v>
      </c>
      <c r="DN899" s="187">
        <v>3937</v>
      </c>
    </row>
    <row r="900" spans="103:118" x14ac:dyDescent="0.2">
      <c r="CY900" s="187" t="s">
        <v>472</v>
      </c>
      <c r="CZ900" s="295">
        <v>76034</v>
      </c>
      <c r="DA900" s="294">
        <v>1900</v>
      </c>
      <c r="DB900" s="294">
        <v>2080</v>
      </c>
      <c r="DC900" s="294">
        <v>2430</v>
      </c>
      <c r="DD900" s="294">
        <v>3220</v>
      </c>
      <c r="DE900" s="294">
        <v>3930</v>
      </c>
      <c r="DF900" s="294">
        <v>4519</v>
      </c>
      <c r="DG900" s="187">
        <v>5109</v>
      </c>
      <c r="DH900" s="294">
        <v>2470</v>
      </c>
      <c r="DI900" s="294">
        <v>2704</v>
      </c>
      <c r="DJ900" s="294">
        <v>3159</v>
      </c>
      <c r="DK900" s="294">
        <v>4186</v>
      </c>
      <c r="DL900" s="294">
        <v>5109</v>
      </c>
      <c r="DM900" s="294">
        <v>5874</v>
      </c>
      <c r="DN900" s="187">
        <v>6641</v>
      </c>
    </row>
    <row r="901" spans="103:118" x14ac:dyDescent="0.2">
      <c r="CY901" s="187" t="s">
        <v>472</v>
      </c>
      <c r="CZ901" s="295">
        <v>76035</v>
      </c>
      <c r="DA901" s="294">
        <v>1080</v>
      </c>
      <c r="DB901" s="294">
        <v>1180</v>
      </c>
      <c r="DC901" s="294">
        <v>1380</v>
      </c>
      <c r="DD901" s="294">
        <v>1830</v>
      </c>
      <c r="DE901" s="294">
        <v>2230</v>
      </c>
      <c r="DF901" s="294">
        <v>2564</v>
      </c>
      <c r="DG901" s="187">
        <v>2899</v>
      </c>
      <c r="DH901" s="294">
        <v>1404</v>
      </c>
      <c r="DI901" s="294">
        <v>1534</v>
      </c>
      <c r="DJ901" s="294">
        <v>1794</v>
      </c>
      <c r="DK901" s="294">
        <v>2379</v>
      </c>
      <c r="DL901" s="294">
        <v>2899</v>
      </c>
      <c r="DM901" s="294">
        <v>3333</v>
      </c>
      <c r="DN901" s="187">
        <v>3768</v>
      </c>
    </row>
    <row r="902" spans="103:118" x14ac:dyDescent="0.2">
      <c r="CY902" s="187" t="s">
        <v>472</v>
      </c>
      <c r="CZ902" s="295">
        <v>76036</v>
      </c>
      <c r="DA902" s="294">
        <v>1490</v>
      </c>
      <c r="DB902" s="294">
        <v>1630</v>
      </c>
      <c r="DC902" s="294">
        <v>1910</v>
      </c>
      <c r="DD902" s="294">
        <v>2530</v>
      </c>
      <c r="DE902" s="294">
        <v>3090</v>
      </c>
      <c r="DF902" s="294">
        <v>3553</v>
      </c>
      <c r="DG902" s="187">
        <v>4017</v>
      </c>
      <c r="DH902" s="294">
        <v>1937</v>
      </c>
      <c r="DI902" s="294">
        <v>2119</v>
      </c>
      <c r="DJ902" s="294">
        <v>2483</v>
      </c>
      <c r="DK902" s="294">
        <v>3289</v>
      </c>
      <c r="DL902" s="294">
        <v>4017</v>
      </c>
      <c r="DM902" s="294">
        <v>4618</v>
      </c>
      <c r="DN902" s="187">
        <v>5222</v>
      </c>
    </row>
    <row r="903" spans="103:118" x14ac:dyDescent="0.2">
      <c r="CY903" s="187" t="s">
        <v>472</v>
      </c>
      <c r="CZ903" s="295">
        <v>76039</v>
      </c>
      <c r="DA903" s="294">
        <v>1600</v>
      </c>
      <c r="DB903" s="294">
        <v>1750</v>
      </c>
      <c r="DC903" s="294">
        <v>2040</v>
      </c>
      <c r="DD903" s="294">
        <v>2700</v>
      </c>
      <c r="DE903" s="294">
        <v>3300</v>
      </c>
      <c r="DF903" s="294">
        <v>3795</v>
      </c>
      <c r="DG903" s="187">
        <v>4290</v>
      </c>
      <c r="DH903" s="294">
        <v>2080</v>
      </c>
      <c r="DI903" s="294">
        <v>2275</v>
      </c>
      <c r="DJ903" s="294">
        <v>2652</v>
      </c>
      <c r="DK903" s="294">
        <v>3510</v>
      </c>
      <c r="DL903" s="294">
        <v>4290</v>
      </c>
      <c r="DM903" s="294">
        <v>4933</v>
      </c>
      <c r="DN903" s="187">
        <v>5577</v>
      </c>
    </row>
    <row r="904" spans="103:118" x14ac:dyDescent="0.2">
      <c r="CY904" s="187" t="s">
        <v>472</v>
      </c>
      <c r="CZ904" s="295">
        <v>76040</v>
      </c>
      <c r="DA904" s="294">
        <v>1150</v>
      </c>
      <c r="DB904" s="294">
        <v>1260</v>
      </c>
      <c r="DC904" s="294">
        <v>1470</v>
      </c>
      <c r="DD904" s="294">
        <v>1950</v>
      </c>
      <c r="DE904" s="294">
        <v>2380</v>
      </c>
      <c r="DF904" s="294">
        <v>2737</v>
      </c>
      <c r="DG904" s="187">
        <v>3094</v>
      </c>
      <c r="DH904" s="294">
        <v>1495</v>
      </c>
      <c r="DI904" s="294">
        <v>1638</v>
      </c>
      <c r="DJ904" s="294">
        <v>1911</v>
      </c>
      <c r="DK904" s="294">
        <v>2535</v>
      </c>
      <c r="DL904" s="294">
        <v>3094</v>
      </c>
      <c r="DM904" s="294">
        <v>3558</v>
      </c>
      <c r="DN904" s="187">
        <v>4022</v>
      </c>
    </row>
    <row r="905" spans="103:118" x14ac:dyDescent="0.2">
      <c r="CY905" s="187" t="s">
        <v>472</v>
      </c>
      <c r="CZ905" s="295">
        <v>76044</v>
      </c>
      <c r="DA905" s="294">
        <v>1090</v>
      </c>
      <c r="DB905" s="294">
        <v>1190</v>
      </c>
      <c r="DC905" s="294">
        <v>1390</v>
      </c>
      <c r="DD905" s="294">
        <v>1840</v>
      </c>
      <c r="DE905" s="294">
        <v>2250</v>
      </c>
      <c r="DF905" s="294">
        <v>2587</v>
      </c>
      <c r="DG905" s="187">
        <v>2925</v>
      </c>
      <c r="DH905" s="294">
        <v>1417</v>
      </c>
      <c r="DI905" s="294">
        <v>1547</v>
      </c>
      <c r="DJ905" s="294">
        <v>1807</v>
      </c>
      <c r="DK905" s="294">
        <v>2392</v>
      </c>
      <c r="DL905" s="294">
        <v>2925</v>
      </c>
      <c r="DM905" s="294">
        <v>3363</v>
      </c>
      <c r="DN905" s="187">
        <v>3802</v>
      </c>
    </row>
    <row r="906" spans="103:118" x14ac:dyDescent="0.2">
      <c r="CY906" s="187" t="s">
        <v>472</v>
      </c>
      <c r="CZ906" s="295">
        <v>76049</v>
      </c>
      <c r="DA906" s="294">
        <v>1270</v>
      </c>
      <c r="DB906" s="294">
        <v>1390</v>
      </c>
      <c r="DC906" s="294">
        <v>1620</v>
      </c>
      <c r="DD906" s="294">
        <v>2150</v>
      </c>
      <c r="DE906" s="294">
        <v>2620</v>
      </c>
      <c r="DF906" s="294">
        <v>3013</v>
      </c>
      <c r="DG906" s="187">
        <v>3406</v>
      </c>
      <c r="DH906" s="294">
        <v>1651</v>
      </c>
      <c r="DI906" s="294">
        <v>1807</v>
      </c>
      <c r="DJ906" s="294">
        <v>2106</v>
      </c>
      <c r="DK906" s="294">
        <v>2795</v>
      </c>
      <c r="DL906" s="294">
        <v>3406</v>
      </c>
      <c r="DM906" s="294">
        <v>3916</v>
      </c>
      <c r="DN906" s="187">
        <v>4427</v>
      </c>
    </row>
    <row r="907" spans="103:118" x14ac:dyDescent="0.2">
      <c r="CY907" s="187" t="s">
        <v>472</v>
      </c>
      <c r="CZ907" s="295">
        <v>76050</v>
      </c>
      <c r="DA907" s="294">
        <v>1140</v>
      </c>
      <c r="DB907" s="294">
        <v>1240</v>
      </c>
      <c r="DC907" s="294">
        <v>1450</v>
      </c>
      <c r="DD907" s="294">
        <v>1920</v>
      </c>
      <c r="DE907" s="294">
        <v>2350</v>
      </c>
      <c r="DF907" s="294">
        <v>2702</v>
      </c>
      <c r="DG907" s="187">
        <v>3055</v>
      </c>
      <c r="DH907" s="294">
        <v>1482</v>
      </c>
      <c r="DI907" s="294">
        <v>1612</v>
      </c>
      <c r="DJ907" s="294">
        <v>1885</v>
      </c>
      <c r="DK907" s="294">
        <v>2496</v>
      </c>
      <c r="DL907" s="294">
        <v>3055</v>
      </c>
      <c r="DM907" s="294">
        <v>3512</v>
      </c>
      <c r="DN907" s="187">
        <v>3971</v>
      </c>
    </row>
    <row r="908" spans="103:118" x14ac:dyDescent="0.2">
      <c r="CY908" s="187" t="s">
        <v>472</v>
      </c>
      <c r="CZ908" s="295">
        <v>76051</v>
      </c>
      <c r="DA908" s="294">
        <v>1700</v>
      </c>
      <c r="DB908" s="294">
        <v>1860</v>
      </c>
      <c r="DC908" s="294">
        <v>2170</v>
      </c>
      <c r="DD908" s="294">
        <v>2880</v>
      </c>
      <c r="DE908" s="294">
        <v>3510</v>
      </c>
      <c r="DF908" s="294">
        <v>4036</v>
      </c>
      <c r="DG908" s="187">
        <v>4563</v>
      </c>
      <c r="DH908" s="294">
        <v>2210</v>
      </c>
      <c r="DI908" s="294">
        <v>2418</v>
      </c>
      <c r="DJ908" s="294">
        <v>2821</v>
      </c>
      <c r="DK908" s="294">
        <v>3744</v>
      </c>
      <c r="DL908" s="294">
        <v>4563</v>
      </c>
      <c r="DM908" s="294">
        <v>5246</v>
      </c>
      <c r="DN908" s="187">
        <v>5931</v>
      </c>
    </row>
    <row r="909" spans="103:118" x14ac:dyDescent="0.2">
      <c r="CY909" s="187" t="s">
        <v>472</v>
      </c>
      <c r="CZ909" s="295">
        <v>76052</v>
      </c>
      <c r="DA909" s="294">
        <v>1770</v>
      </c>
      <c r="DB909" s="294">
        <v>1920</v>
      </c>
      <c r="DC909" s="294">
        <v>2250</v>
      </c>
      <c r="DD909" s="294">
        <v>2950</v>
      </c>
      <c r="DE909" s="294">
        <v>3630</v>
      </c>
      <c r="DF909" s="294">
        <v>4174</v>
      </c>
      <c r="DG909" s="187">
        <v>4719</v>
      </c>
      <c r="DH909" s="294">
        <v>2301</v>
      </c>
      <c r="DI909" s="294">
        <v>2496</v>
      </c>
      <c r="DJ909" s="294">
        <v>2925</v>
      </c>
      <c r="DK909" s="294">
        <v>3835</v>
      </c>
      <c r="DL909" s="294">
        <v>4719</v>
      </c>
      <c r="DM909" s="294">
        <v>5426</v>
      </c>
      <c r="DN909" s="187">
        <v>6134</v>
      </c>
    </row>
    <row r="910" spans="103:118" x14ac:dyDescent="0.2">
      <c r="CY910" s="187" t="s">
        <v>472</v>
      </c>
      <c r="CZ910" s="295">
        <v>76053</v>
      </c>
      <c r="DA910" s="294">
        <v>1240</v>
      </c>
      <c r="DB910" s="294">
        <v>1350</v>
      </c>
      <c r="DC910" s="294">
        <v>1580</v>
      </c>
      <c r="DD910" s="294">
        <v>2090</v>
      </c>
      <c r="DE910" s="294">
        <v>2560</v>
      </c>
      <c r="DF910" s="294">
        <v>2944</v>
      </c>
      <c r="DG910" s="187">
        <v>3328</v>
      </c>
      <c r="DH910" s="294">
        <v>1612</v>
      </c>
      <c r="DI910" s="294">
        <v>1755</v>
      </c>
      <c r="DJ910" s="294">
        <v>2054</v>
      </c>
      <c r="DK910" s="294">
        <v>2717</v>
      </c>
      <c r="DL910" s="294">
        <v>3328</v>
      </c>
      <c r="DM910" s="294">
        <v>3827</v>
      </c>
      <c r="DN910" s="187">
        <v>4326</v>
      </c>
    </row>
    <row r="911" spans="103:118" x14ac:dyDescent="0.2">
      <c r="CY911" s="187" t="s">
        <v>472</v>
      </c>
      <c r="CZ911" s="295">
        <v>76054</v>
      </c>
      <c r="DA911" s="294">
        <v>1520</v>
      </c>
      <c r="DB911" s="294">
        <v>1660</v>
      </c>
      <c r="DC911" s="294">
        <v>1940</v>
      </c>
      <c r="DD911" s="294">
        <v>2570</v>
      </c>
      <c r="DE911" s="294">
        <v>3140</v>
      </c>
      <c r="DF911" s="294">
        <v>3611</v>
      </c>
      <c r="DG911" s="187">
        <v>4082</v>
      </c>
      <c r="DH911" s="294">
        <v>1976</v>
      </c>
      <c r="DI911" s="294">
        <v>2158</v>
      </c>
      <c r="DJ911" s="294">
        <v>2522</v>
      </c>
      <c r="DK911" s="294">
        <v>3341</v>
      </c>
      <c r="DL911" s="294">
        <v>4082</v>
      </c>
      <c r="DM911" s="294">
        <v>4694</v>
      </c>
      <c r="DN911" s="187">
        <v>5306</v>
      </c>
    </row>
    <row r="912" spans="103:118" x14ac:dyDescent="0.2">
      <c r="CY912" s="187" t="s">
        <v>472</v>
      </c>
      <c r="CZ912" s="295">
        <v>76058</v>
      </c>
      <c r="DA912" s="294">
        <v>1210</v>
      </c>
      <c r="DB912" s="294">
        <v>1330</v>
      </c>
      <c r="DC912" s="294">
        <v>1550</v>
      </c>
      <c r="DD912" s="294">
        <v>2050</v>
      </c>
      <c r="DE912" s="294">
        <v>2510</v>
      </c>
      <c r="DF912" s="294">
        <v>2886</v>
      </c>
      <c r="DG912" s="187">
        <v>3263</v>
      </c>
      <c r="DH912" s="294">
        <v>1573</v>
      </c>
      <c r="DI912" s="294">
        <v>1729</v>
      </c>
      <c r="DJ912" s="294">
        <v>2015</v>
      </c>
      <c r="DK912" s="294">
        <v>2665</v>
      </c>
      <c r="DL912" s="294">
        <v>3263</v>
      </c>
      <c r="DM912" s="294">
        <v>3751</v>
      </c>
      <c r="DN912" s="187">
        <v>4241</v>
      </c>
    </row>
    <row r="913" spans="103:118" x14ac:dyDescent="0.2">
      <c r="CY913" s="187" t="s">
        <v>472</v>
      </c>
      <c r="CZ913" s="295">
        <v>76059</v>
      </c>
      <c r="DA913" s="294">
        <v>940</v>
      </c>
      <c r="DB913" s="294">
        <v>1030</v>
      </c>
      <c r="DC913" s="294">
        <v>1200</v>
      </c>
      <c r="DD913" s="294">
        <v>1590</v>
      </c>
      <c r="DE913" s="294">
        <v>1940</v>
      </c>
      <c r="DF913" s="294">
        <v>2231</v>
      </c>
      <c r="DG913" s="187">
        <v>2522</v>
      </c>
      <c r="DH913" s="294">
        <v>1222</v>
      </c>
      <c r="DI913" s="294">
        <v>1339</v>
      </c>
      <c r="DJ913" s="294">
        <v>1560</v>
      </c>
      <c r="DK913" s="294">
        <v>2067</v>
      </c>
      <c r="DL913" s="294">
        <v>2522</v>
      </c>
      <c r="DM913" s="294">
        <v>2900</v>
      </c>
      <c r="DN913" s="187">
        <v>3278</v>
      </c>
    </row>
    <row r="914" spans="103:118" x14ac:dyDescent="0.2">
      <c r="CY914" s="187" t="s">
        <v>472</v>
      </c>
      <c r="CZ914" s="295">
        <v>76060</v>
      </c>
      <c r="DA914" s="294">
        <v>1140</v>
      </c>
      <c r="DB914" s="294">
        <v>1250</v>
      </c>
      <c r="DC914" s="294">
        <v>1460</v>
      </c>
      <c r="DD914" s="294">
        <v>1940</v>
      </c>
      <c r="DE914" s="294">
        <v>2360</v>
      </c>
      <c r="DF914" s="294">
        <v>2714</v>
      </c>
      <c r="DG914" s="187">
        <v>3068</v>
      </c>
      <c r="DH914" s="294">
        <v>1482</v>
      </c>
      <c r="DI914" s="294">
        <v>1625</v>
      </c>
      <c r="DJ914" s="294">
        <v>1898</v>
      </c>
      <c r="DK914" s="294">
        <v>2522</v>
      </c>
      <c r="DL914" s="294">
        <v>3068</v>
      </c>
      <c r="DM914" s="294">
        <v>3528</v>
      </c>
      <c r="DN914" s="187">
        <v>3988</v>
      </c>
    </row>
    <row r="915" spans="103:118" x14ac:dyDescent="0.2">
      <c r="CY915" s="187" t="s">
        <v>472</v>
      </c>
      <c r="CZ915" s="295">
        <v>76061</v>
      </c>
      <c r="DA915" s="294">
        <v>1230</v>
      </c>
      <c r="DB915" s="294">
        <v>1350</v>
      </c>
      <c r="DC915" s="294">
        <v>1570</v>
      </c>
      <c r="DD915" s="294">
        <v>2090</v>
      </c>
      <c r="DE915" s="294">
        <v>2550</v>
      </c>
      <c r="DF915" s="294">
        <v>2932</v>
      </c>
      <c r="DG915" s="187">
        <v>3315</v>
      </c>
      <c r="DH915" s="294">
        <v>1599</v>
      </c>
      <c r="DI915" s="294">
        <v>1755</v>
      </c>
      <c r="DJ915" s="294">
        <v>2041</v>
      </c>
      <c r="DK915" s="294">
        <v>2717</v>
      </c>
      <c r="DL915" s="294">
        <v>3315</v>
      </c>
      <c r="DM915" s="294">
        <v>3811</v>
      </c>
      <c r="DN915" s="187">
        <v>4309</v>
      </c>
    </row>
    <row r="916" spans="103:118" x14ac:dyDescent="0.2">
      <c r="CY916" s="187" t="s">
        <v>472</v>
      </c>
      <c r="CZ916" s="295">
        <v>76063</v>
      </c>
      <c r="DA916" s="294">
        <v>1570</v>
      </c>
      <c r="DB916" s="294">
        <v>1710</v>
      </c>
      <c r="DC916" s="294">
        <v>2000</v>
      </c>
      <c r="DD916" s="294">
        <v>2650</v>
      </c>
      <c r="DE916" s="294">
        <v>3230</v>
      </c>
      <c r="DF916" s="294">
        <v>3714</v>
      </c>
      <c r="DG916" s="187">
        <v>4199</v>
      </c>
      <c r="DH916" s="294">
        <v>2041</v>
      </c>
      <c r="DI916" s="294">
        <v>2223</v>
      </c>
      <c r="DJ916" s="294">
        <v>2600</v>
      </c>
      <c r="DK916" s="294">
        <v>3445</v>
      </c>
      <c r="DL916" s="294">
        <v>4199</v>
      </c>
      <c r="DM916" s="294">
        <v>4828</v>
      </c>
      <c r="DN916" s="187">
        <v>5458</v>
      </c>
    </row>
    <row r="917" spans="103:118" x14ac:dyDescent="0.2">
      <c r="CY917" s="187" t="s">
        <v>472</v>
      </c>
      <c r="CZ917" s="295">
        <v>76066</v>
      </c>
      <c r="DA917" s="294">
        <v>710</v>
      </c>
      <c r="DB917" s="294">
        <v>770</v>
      </c>
      <c r="DC917" s="294">
        <v>910</v>
      </c>
      <c r="DD917" s="294">
        <v>1200</v>
      </c>
      <c r="DE917" s="294">
        <v>1460</v>
      </c>
      <c r="DF917" s="294">
        <v>1679</v>
      </c>
      <c r="DG917" s="187">
        <v>1898</v>
      </c>
      <c r="DH917" s="294">
        <v>923</v>
      </c>
      <c r="DI917" s="294">
        <v>1001</v>
      </c>
      <c r="DJ917" s="294">
        <v>1183</v>
      </c>
      <c r="DK917" s="294">
        <v>1560</v>
      </c>
      <c r="DL917" s="294">
        <v>1898</v>
      </c>
      <c r="DM917" s="294">
        <v>2182</v>
      </c>
      <c r="DN917" s="187">
        <v>2467</v>
      </c>
    </row>
    <row r="918" spans="103:118" x14ac:dyDescent="0.2">
      <c r="CY918" s="187" t="s">
        <v>472</v>
      </c>
      <c r="CZ918" s="295">
        <v>76067</v>
      </c>
      <c r="DA918" s="294">
        <v>920</v>
      </c>
      <c r="DB918" s="294">
        <v>1000</v>
      </c>
      <c r="DC918" s="294">
        <v>1170</v>
      </c>
      <c r="DD918" s="294">
        <v>1550</v>
      </c>
      <c r="DE918" s="294">
        <v>1890</v>
      </c>
      <c r="DF918" s="294">
        <v>2173</v>
      </c>
      <c r="DG918" s="187">
        <v>2457</v>
      </c>
      <c r="DH918" s="294">
        <v>1196</v>
      </c>
      <c r="DI918" s="294">
        <v>1300</v>
      </c>
      <c r="DJ918" s="294">
        <v>1521</v>
      </c>
      <c r="DK918" s="294">
        <v>2015</v>
      </c>
      <c r="DL918" s="294">
        <v>2457</v>
      </c>
      <c r="DM918" s="294">
        <v>2824</v>
      </c>
      <c r="DN918" s="187">
        <v>3194</v>
      </c>
    </row>
    <row r="919" spans="103:118" x14ac:dyDescent="0.2">
      <c r="CY919" s="187" t="s">
        <v>472</v>
      </c>
      <c r="CZ919" s="295">
        <v>76070</v>
      </c>
      <c r="DA919" s="294">
        <v>1180</v>
      </c>
      <c r="DB919" s="294">
        <v>1290</v>
      </c>
      <c r="DC919" s="294">
        <v>1510</v>
      </c>
      <c r="DD919" s="294">
        <v>2000</v>
      </c>
      <c r="DE919" s="294">
        <v>2440</v>
      </c>
      <c r="DF919" s="294">
        <v>2806</v>
      </c>
      <c r="DG919" s="187">
        <v>3172</v>
      </c>
      <c r="DH919" s="294">
        <v>1534</v>
      </c>
      <c r="DI919" s="294">
        <v>1677</v>
      </c>
      <c r="DJ919" s="294">
        <v>1963</v>
      </c>
      <c r="DK919" s="294">
        <v>2600</v>
      </c>
      <c r="DL919" s="294">
        <v>3172</v>
      </c>
      <c r="DM919" s="294">
        <v>3647</v>
      </c>
      <c r="DN919" s="187">
        <v>4123</v>
      </c>
    </row>
    <row r="920" spans="103:118" x14ac:dyDescent="0.2">
      <c r="CY920" s="187" t="s">
        <v>472</v>
      </c>
      <c r="CZ920" s="295">
        <v>76071</v>
      </c>
      <c r="DA920" s="294">
        <v>860</v>
      </c>
      <c r="DB920" s="294">
        <v>950</v>
      </c>
      <c r="DC920" s="294">
        <v>1070</v>
      </c>
      <c r="DD920" s="294">
        <v>1500</v>
      </c>
      <c r="DE920" s="294">
        <v>1650</v>
      </c>
      <c r="DF920" s="294">
        <v>1897</v>
      </c>
      <c r="DG920" s="187">
        <v>2145</v>
      </c>
      <c r="DH920" s="294">
        <v>1118</v>
      </c>
      <c r="DI920" s="294">
        <v>1235</v>
      </c>
      <c r="DJ920" s="294">
        <v>1391</v>
      </c>
      <c r="DK920" s="294">
        <v>1950</v>
      </c>
      <c r="DL920" s="294">
        <v>2145</v>
      </c>
      <c r="DM920" s="294">
        <v>2466</v>
      </c>
      <c r="DN920" s="187">
        <v>2788</v>
      </c>
    </row>
    <row r="921" spans="103:118" x14ac:dyDescent="0.2">
      <c r="CY921" s="187" t="s">
        <v>472</v>
      </c>
      <c r="CZ921" s="295">
        <v>76082</v>
      </c>
      <c r="DA921" s="294">
        <v>1160</v>
      </c>
      <c r="DB921" s="294">
        <v>1270</v>
      </c>
      <c r="DC921" s="294">
        <v>1480</v>
      </c>
      <c r="DD921" s="294">
        <v>1970</v>
      </c>
      <c r="DE921" s="294">
        <v>2380</v>
      </c>
      <c r="DF921" s="294">
        <v>2737</v>
      </c>
      <c r="DG921" s="187">
        <v>3094</v>
      </c>
      <c r="DH921" s="294">
        <v>1508</v>
      </c>
      <c r="DI921" s="294">
        <v>1651</v>
      </c>
      <c r="DJ921" s="294">
        <v>1924</v>
      </c>
      <c r="DK921" s="294">
        <v>2561</v>
      </c>
      <c r="DL921" s="294">
        <v>3094</v>
      </c>
      <c r="DM921" s="294">
        <v>3558</v>
      </c>
      <c r="DN921" s="187">
        <v>4022</v>
      </c>
    </row>
    <row r="922" spans="103:118" x14ac:dyDescent="0.2">
      <c r="CY922" s="187" t="s">
        <v>472</v>
      </c>
      <c r="CZ922" s="295">
        <v>76084</v>
      </c>
      <c r="DA922" s="294">
        <v>1080</v>
      </c>
      <c r="DB922" s="294">
        <v>1170</v>
      </c>
      <c r="DC922" s="294">
        <v>1370</v>
      </c>
      <c r="DD922" s="294">
        <v>1810</v>
      </c>
      <c r="DE922" s="294">
        <v>2220</v>
      </c>
      <c r="DF922" s="294">
        <v>2553</v>
      </c>
      <c r="DG922" s="187">
        <v>2886</v>
      </c>
      <c r="DH922" s="294">
        <v>1404</v>
      </c>
      <c r="DI922" s="294">
        <v>1521</v>
      </c>
      <c r="DJ922" s="294">
        <v>1781</v>
      </c>
      <c r="DK922" s="294">
        <v>2353</v>
      </c>
      <c r="DL922" s="294">
        <v>2886</v>
      </c>
      <c r="DM922" s="294">
        <v>3318</v>
      </c>
      <c r="DN922" s="187">
        <v>3751</v>
      </c>
    </row>
    <row r="923" spans="103:118" x14ac:dyDescent="0.2">
      <c r="CY923" s="187" t="s">
        <v>472</v>
      </c>
      <c r="CZ923" s="295">
        <v>76085</v>
      </c>
      <c r="DA923" s="294">
        <v>1150</v>
      </c>
      <c r="DB923" s="294">
        <v>1260</v>
      </c>
      <c r="DC923" s="294">
        <v>1470</v>
      </c>
      <c r="DD923" s="294">
        <v>1950</v>
      </c>
      <c r="DE923" s="294">
        <v>2380</v>
      </c>
      <c r="DF923" s="294">
        <v>2737</v>
      </c>
      <c r="DG923" s="187">
        <v>3094</v>
      </c>
      <c r="DH923" s="294">
        <v>1495</v>
      </c>
      <c r="DI923" s="294">
        <v>1638</v>
      </c>
      <c r="DJ923" s="294">
        <v>1911</v>
      </c>
      <c r="DK923" s="294">
        <v>2535</v>
      </c>
      <c r="DL923" s="294">
        <v>3094</v>
      </c>
      <c r="DM923" s="294">
        <v>3558</v>
      </c>
      <c r="DN923" s="187">
        <v>4022</v>
      </c>
    </row>
    <row r="924" spans="103:118" x14ac:dyDescent="0.2">
      <c r="CY924" s="187" t="s">
        <v>472</v>
      </c>
      <c r="CZ924" s="295">
        <v>76086</v>
      </c>
      <c r="DA924" s="294">
        <v>1210</v>
      </c>
      <c r="DB924" s="294">
        <v>1330</v>
      </c>
      <c r="DC924" s="294">
        <v>1550</v>
      </c>
      <c r="DD924" s="294">
        <v>2050</v>
      </c>
      <c r="DE924" s="294">
        <v>2510</v>
      </c>
      <c r="DF924" s="294">
        <v>2886</v>
      </c>
      <c r="DG924" s="187">
        <v>3263</v>
      </c>
      <c r="DH924" s="294">
        <v>1573</v>
      </c>
      <c r="DI924" s="294">
        <v>1729</v>
      </c>
      <c r="DJ924" s="294">
        <v>2015</v>
      </c>
      <c r="DK924" s="294">
        <v>2665</v>
      </c>
      <c r="DL924" s="294">
        <v>3263</v>
      </c>
      <c r="DM924" s="294">
        <v>3751</v>
      </c>
      <c r="DN924" s="187">
        <v>4241</v>
      </c>
    </row>
    <row r="925" spans="103:118" x14ac:dyDescent="0.2">
      <c r="CY925" s="187" t="s">
        <v>472</v>
      </c>
      <c r="CZ925" s="295">
        <v>76087</v>
      </c>
      <c r="DA925" s="294">
        <v>1390</v>
      </c>
      <c r="DB925" s="294">
        <v>1520</v>
      </c>
      <c r="DC925" s="294">
        <v>1780</v>
      </c>
      <c r="DD925" s="294">
        <v>2360</v>
      </c>
      <c r="DE925" s="294">
        <v>2880</v>
      </c>
      <c r="DF925" s="294">
        <v>3312</v>
      </c>
      <c r="DG925" s="187">
        <v>3744</v>
      </c>
      <c r="DH925" s="294">
        <v>1807</v>
      </c>
      <c r="DI925" s="294">
        <v>1976</v>
      </c>
      <c r="DJ925" s="294">
        <v>2314</v>
      </c>
      <c r="DK925" s="294">
        <v>3068</v>
      </c>
      <c r="DL925" s="294">
        <v>3744</v>
      </c>
      <c r="DM925" s="294">
        <v>4305</v>
      </c>
      <c r="DN925" s="187">
        <v>4867</v>
      </c>
    </row>
    <row r="926" spans="103:118" x14ac:dyDescent="0.2">
      <c r="CY926" s="187" t="s">
        <v>472</v>
      </c>
      <c r="CZ926" s="295">
        <v>76088</v>
      </c>
      <c r="DA926" s="294">
        <v>1190</v>
      </c>
      <c r="DB926" s="294">
        <v>1300</v>
      </c>
      <c r="DC926" s="294">
        <v>1520</v>
      </c>
      <c r="DD926" s="294">
        <v>2020</v>
      </c>
      <c r="DE926" s="294">
        <v>2460</v>
      </c>
      <c r="DF926" s="294">
        <v>2829</v>
      </c>
      <c r="DG926" s="187">
        <v>3198</v>
      </c>
      <c r="DH926" s="294">
        <v>1547</v>
      </c>
      <c r="DI926" s="294">
        <v>1690</v>
      </c>
      <c r="DJ926" s="294">
        <v>1976</v>
      </c>
      <c r="DK926" s="294">
        <v>2626</v>
      </c>
      <c r="DL926" s="294">
        <v>3198</v>
      </c>
      <c r="DM926" s="294">
        <v>3677</v>
      </c>
      <c r="DN926" s="187">
        <v>4157</v>
      </c>
    </row>
    <row r="927" spans="103:118" x14ac:dyDescent="0.2">
      <c r="CY927" s="187" t="s">
        <v>472</v>
      </c>
      <c r="CZ927" s="295">
        <v>76092</v>
      </c>
      <c r="DA927" s="294">
        <v>1580</v>
      </c>
      <c r="DB927" s="294">
        <v>1730</v>
      </c>
      <c r="DC927" s="294">
        <v>2020</v>
      </c>
      <c r="DD927" s="294">
        <v>2680</v>
      </c>
      <c r="DE927" s="294">
        <v>3270</v>
      </c>
      <c r="DF927" s="294">
        <v>3760</v>
      </c>
      <c r="DG927" s="187">
        <v>4251</v>
      </c>
      <c r="DH927" s="294">
        <v>2054</v>
      </c>
      <c r="DI927" s="294">
        <v>2249</v>
      </c>
      <c r="DJ927" s="294">
        <v>2626</v>
      </c>
      <c r="DK927" s="294">
        <v>3484</v>
      </c>
      <c r="DL927" s="294">
        <v>4251</v>
      </c>
      <c r="DM927" s="294">
        <v>4888</v>
      </c>
      <c r="DN927" s="187">
        <v>5526</v>
      </c>
    </row>
    <row r="928" spans="103:118" x14ac:dyDescent="0.2">
      <c r="CY928" s="187" t="s">
        <v>472</v>
      </c>
      <c r="CZ928" s="295">
        <v>76093</v>
      </c>
      <c r="DA928" s="294">
        <v>1060</v>
      </c>
      <c r="DB928" s="294">
        <v>1160</v>
      </c>
      <c r="DC928" s="294">
        <v>1360</v>
      </c>
      <c r="DD928" s="294">
        <v>1800</v>
      </c>
      <c r="DE928" s="294">
        <v>2200</v>
      </c>
      <c r="DF928" s="294">
        <v>2530</v>
      </c>
      <c r="DG928" s="187">
        <v>2860</v>
      </c>
      <c r="DH928" s="294">
        <v>1378</v>
      </c>
      <c r="DI928" s="294">
        <v>1508</v>
      </c>
      <c r="DJ928" s="294">
        <v>1768</v>
      </c>
      <c r="DK928" s="294">
        <v>2340</v>
      </c>
      <c r="DL928" s="294">
        <v>2860</v>
      </c>
      <c r="DM928" s="294">
        <v>3289</v>
      </c>
      <c r="DN928" s="187">
        <v>3718</v>
      </c>
    </row>
    <row r="929" spans="103:118" x14ac:dyDescent="0.2">
      <c r="CY929" s="187" t="s">
        <v>472</v>
      </c>
      <c r="CZ929" s="295">
        <v>76094</v>
      </c>
      <c r="DA929" s="294">
        <v>1270</v>
      </c>
      <c r="DB929" s="294">
        <v>1390</v>
      </c>
      <c r="DC929" s="294">
        <v>1620</v>
      </c>
      <c r="DD929" s="294">
        <v>2150</v>
      </c>
      <c r="DE929" s="294">
        <v>2620</v>
      </c>
      <c r="DF929" s="294">
        <v>3013</v>
      </c>
      <c r="DG929" s="187">
        <v>3406</v>
      </c>
      <c r="DH929" s="294">
        <v>1651</v>
      </c>
      <c r="DI929" s="294">
        <v>1807</v>
      </c>
      <c r="DJ929" s="294">
        <v>2106</v>
      </c>
      <c r="DK929" s="294">
        <v>2795</v>
      </c>
      <c r="DL929" s="294">
        <v>3406</v>
      </c>
      <c r="DM929" s="294">
        <v>3916</v>
      </c>
      <c r="DN929" s="187">
        <v>4427</v>
      </c>
    </row>
    <row r="930" spans="103:118" x14ac:dyDescent="0.2">
      <c r="CY930" s="187" t="s">
        <v>472</v>
      </c>
      <c r="CZ930" s="295">
        <v>76095</v>
      </c>
      <c r="DA930" s="294">
        <v>1270</v>
      </c>
      <c r="DB930" s="294">
        <v>1390</v>
      </c>
      <c r="DC930" s="294">
        <v>1620</v>
      </c>
      <c r="DD930" s="294">
        <v>2150</v>
      </c>
      <c r="DE930" s="294">
        <v>2620</v>
      </c>
      <c r="DF930" s="294">
        <v>3013</v>
      </c>
      <c r="DG930" s="187">
        <v>3406</v>
      </c>
      <c r="DH930" s="294">
        <v>1651</v>
      </c>
      <c r="DI930" s="294">
        <v>1807</v>
      </c>
      <c r="DJ930" s="294">
        <v>2106</v>
      </c>
      <c r="DK930" s="294">
        <v>2795</v>
      </c>
      <c r="DL930" s="294">
        <v>3406</v>
      </c>
      <c r="DM930" s="294">
        <v>3916</v>
      </c>
      <c r="DN930" s="187">
        <v>4427</v>
      </c>
    </row>
    <row r="931" spans="103:118" x14ac:dyDescent="0.2">
      <c r="CY931" s="187" t="s">
        <v>472</v>
      </c>
      <c r="CZ931" s="295">
        <v>76096</v>
      </c>
      <c r="DA931" s="294">
        <v>1270</v>
      </c>
      <c r="DB931" s="294">
        <v>1390</v>
      </c>
      <c r="DC931" s="294">
        <v>1620</v>
      </c>
      <c r="DD931" s="294">
        <v>2150</v>
      </c>
      <c r="DE931" s="294">
        <v>2620</v>
      </c>
      <c r="DF931" s="294">
        <v>3013</v>
      </c>
      <c r="DG931" s="187">
        <v>3406</v>
      </c>
      <c r="DH931" s="294">
        <v>1651</v>
      </c>
      <c r="DI931" s="294">
        <v>1807</v>
      </c>
      <c r="DJ931" s="294">
        <v>2106</v>
      </c>
      <c r="DK931" s="294">
        <v>2795</v>
      </c>
      <c r="DL931" s="294">
        <v>3406</v>
      </c>
      <c r="DM931" s="294">
        <v>3916</v>
      </c>
      <c r="DN931" s="187">
        <v>4427</v>
      </c>
    </row>
    <row r="932" spans="103:118" x14ac:dyDescent="0.2">
      <c r="CY932" s="187" t="s">
        <v>472</v>
      </c>
      <c r="CZ932" s="295">
        <v>76097</v>
      </c>
      <c r="DA932" s="294">
        <v>1180</v>
      </c>
      <c r="DB932" s="294">
        <v>1290</v>
      </c>
      <c r="DC932" s="294">
        <v>1510</v>
      </c>
      <c r="DD932" s="294">
        <v>2000</v>
      </c>
      <c r="DE932" s="294">
        <v>2440</v>
      </c>
      <c r="DF932" s="294">
        <v>2806</v>
      </c>
      <c r="DG932" s="187">
        <v>3172</v>
      </c>
      <c r="DH932" s="294">
        <v>1534</v>
      </c>
      <c r="DI932" s="294">
        <v>1677</v>
      </c>
      <c r="DJ932" s="294">
        <v>1963</v>
      </c>
      <c r="DK932" s="294">
        <v>2600</v>
      </c>
      <c r="DL932" s="294">
        <v>3172</v>
      </c>
      <c r="DM932" s="294">
        <v>3647</v>
      </c>
      <c r="DN932" s="187">
        <v>4123</v>
      </c>
    </row>
    <row r="933" spans="103:118" x14ac:dyDescent="0.2">
      <c r="CY933" s="187" t="s">
        <v>472</v>
      </c>
      <c r="CZ933" s="295">
        <v>76098</v>
      </c>
      <c r="DA933" s="294">
        <v>1200</v>
      </c>
      <c r="DB933" s="294">
        <v>1310</v>
      </c>
      <c r="DC933" s="294">
        <v>1530</v>
      </c>
      <c r="DD933" s="294">
        <v>2030</v>
      </c>
      <c r="DE933" s="294">
        <v>2470</v>
      </c>
      <c r="DF933" s="294">
        <v>2840</v>
      </c>
      <c r="DG933" s="187">
        <v>3211</v>
      </c>
      <c r="DH933" s="294">
        <v>1560</v>
      </c>
      <c r="DI933" s="294">
        <v>1703</v>
      </c>
      <c r="DJ933" s="294">
        <v>1989</v>
      </c>
      <c r="DK933" s="294">
        <v>2639</v>
      </c>
      <c r="DL933" s="294">
        <v>3211</v>
      </c>
      <c r="DM933" s="294">
        <v>3692</v>
      </c>
      <c r="DN933" s="187">
        <v>4174</v>
      </c>
    </row>
    <row r="934" spans="103:118" x14ac:dyDescent="0.2">
      <c r="CY934" s="187" t="s">
        <v>472</v>
      </c>
      <c r="CZ934" s="295">
        <v>76099</v>
      </c>
      <c r="DA934" s="294">
        <v>1270</v>
      </c>
      <c r="DB934" s="294">
        <v>1390</v>
      </c>
      <c r="DC934" s="294">
        <v>1620</v>
      </c>
      <c r="DD934" s="294">
        <v>2150</v>
      </c>
      <c r="DE934" s="294">
        <v>2620</v>
      </c>
      <c r="DF934" s="294">
        <v>3013</v>
      </c>
      <c r="DG934" s="187">
        <v>3406</v>
      </c>
      <c r="DH934" s="294">
        <v>1651</v>
      </c>
      <c r="DI934" s="294">
        <v>1807</v>
      </c>
      <c r="DJ934" s="294">
        <v>2106</v>
      </c>
      <c r="DK934" s="294">
        <v>2795</v>
      </c>
      <c r="DL934" s="294">
        <v>3406</v>
      </c>
      <c r="DM934" s="294">
        <v>3916</v>
      </c>
      <c r="DN934" s="187">
        <v>4427</v>
      </c>
    </row>
    <row r="935" spans="103:118" x14ac:dyDescent="0.2">
      <c r="CY935" s="187" t="s">
        <v>472</v>
      </c>
      <c r="CZ935" s="295">
        <v>76101</v>
      </c>
      <c r="DA935" s="294">
        <v>1270</v>
      </c>
      <c r="DB935" s="294">
        <v>1390</v>
      </c>
      <c r="DC935" s="294">
        <v>1620</v>
      </c>
      <c r="DD935" s="294">
        <v>2150</v>
      </c>
      <c r="DE935" s="294">
        <v>2620</v>
      </c>
      <c r="DF935" s="294">
        <v>3013</v>
      </c>
      <c r="DG935" s="187">
        <v>3406</v>
      </c>
      <c r="DH935" s="294">
        <v>1651</v>
      </c>
      <c r="DI935" s="294">
        <v>1807</v>
      </c>
      <c r="DJ935" s="294">
        <v>2106</v>
      </c>
      <c r="DK935" s="294">
        <v>2795</v>
      </c>
      <c r="DL935" s="294">
        <v>3406</v>
      </c>
      <c r="DM935" s="294">
        <v>3916</v>
      </c>
      <c r="DN935" s="187">
        <v>4427</v>
      </c>
    </row>
    <row r="936" spans="103:118" x14ac:dyDescent="0.2">
      <c r="CY936" s="187" t="s">
        <v>472</v>
      </c>
      <c r="CZ936" s="295">
        <v>76102</v>
      </c>
      <c r="DA936" s="294">
        <v>1590</v>
      </c>
      <c r="DB936" s="294">
        <v>1740</v>
      </c>
      <c r="DC936" s="294">
        <v>2030</v>
      </c>
      <c r="DD936" s="294">
        <v>2690</v>
      </c>
      <c r="DE936" s="294">
        <v>3280</v>
      </c>
      <c r="DF936" s="294">
        <v>3772</v>
      </c>
      <c r="DG936" s="187">
        <v>4264</v>
      </c>
      <c r="DH936" s="294">
        <v>2067</v>
      </c>
      <c r="DI936" s="294">
        <v>2262</v>
      </c>
      <c r="DJ936" s="294">
        <v>2639</v>
      </c>
      <c r="DK936" s="294">
        <v>3497</v>
      </c>
      <c r="DL936" s="294">
        <v>4264</v>
      </c>
      <c r="DM936" s="294">
        <v>4903</v>
      </c>
      <c r="DN936" s="187">
        <v>5543</v>
      </c>
    </row>
    <row r="937" spans="103:118" x14ac:dyDescent="0.2">
      <c r="CY937" s="187" t="s">
        <v>472</v>
      </c>
      <c r="CZ937" s="295">
        <v>76103</v>
      </c>
      <c r="DA937" s="294">
        <v>990</v>
      </c>
      <c r="DB937" s="294">
        <v>1090</v>
      </c>
      <c r="DC937" s="294">
        <v>1270</v>
      </c>
      <c r="DD937" s="294">
        <v>1680</v>
      </c>
      <c r="DE937" s="294">
        <v>2050</v>
      </c>
      <c r="DF937" s="294">
        <v>2357</v>
      </c>
      <c r="DG937" s="187">
        <v>2665</v>
      </c>
      <c r="DH937" s="294">
        <v>1287</v>
      </c>
      <c r="DI937" s="294">
        <v>1417</v>
      </c>
      <c r="DJ937" s="294">
        <v>1651</v>
      </c>
      <c r="DK937" s="294">
        <v>2184</v>
      </c>
      <c r="DL937" s="294">
        <v>2665</v>
      </c>
      <c r="DM937" s="294">
        <v>3064</v>
      </c>
      <c r="DN937" s="187">
        <v>3464</v>
      </c>
    </row>
    <row r="938" spans="103:118" x14ac:dyDescent="0.2">
      <c r="CY938" s="187" t="s">
        <v>472</v>
      </c>
      <c r="CZ938" s="295">
        <v>76104</v>
      </c>
      <c r="DA938" s="294">
        <v>1080</v>
      </c>
      <c r="DB938" s="294">
        <v>1180</v>
      </c>
      <c r="DC938" s="294">
        <v>1380</v>
      </c>
      <c r="DD938" s="294">
        <v>1830</v>
      </c>
      <c r="DE938" s="294">
        <v>2230</v>
      </c>
      <c r="DF938" s="294">
        <v>2564</v>
      </c>
      <c r="DG938" s="187">
        <v>2899</v>
      </c>
      <c r="DH938" s="294">
        <v>1404</v>
      </c>
      <c r="DI938" s="294">
        <v>1534</v>
      </c>
      <c r="DJ938" s="294">
        <v>1794</v>
      </c>
      <c r="DK938" s="294">
        <v>2379</v>
      </c>
      <c r="DL938" s="294">
        <v>2899</v>
      </c>
      <c r="DM938" s="294">
        <v>3333</v>
      </c>
      <c r="DN938" s="187">
        <v>3768</v>
      </c>
    </row>
    <row r="939" spans="103:118" x14ac:dyDescent="0.2">
      <c r="CY939" s="187" t="s">
        <v>472</v>
      </c>
      <c r="CZ939" s="295">
        <v>76105</v>
      </c>
      <c r="DA939" s="294">
        <v>1020</v>
      </c>
      <c r="DB939" s="294">
        <v>1110</v>
      </c>
      <c r="DC939" s="294">
        <v>1300</v>
      </c>
      <c r="DD939" s="294">
        <v>1720</v>
      </c>
      <c r="DE939" s="294">
        <v>2100</v>
      </c>
      <c r="DF939" s="294">
        <v>2415</v>
      </c>
      <c r="DG939" s="187">
        <v>2730</v>
      </c>
      <c r="DH939" s="294">
        <v>1326</v>
      </c>
      <c r="DI939" s="294">
        <v>1443</v>
      </c>
      <c r="DJ939" s="294">
        <v>1690</v>
      </c>
      <c r="DK939" s="294">
        <v>2236</v>
      </c>
      <c r="DL939" s="294">
        <v>2730</v>
      </c>
      <c r="DM939" s="294">
        <v>3139</v>
      </c>
      <c r="DN939" s="187">
        <v>3549</v>
      </c>
    </row>
    <row r="940" spans="103:118" x14ac:dyDescent="0.2">
      <c r="CY940" s="187" t="s">
        <v>472</v>
      </c>
      <c r="CZ940" s="295">
        <v>76106</v>
      </c>
      <c r="DA940" s="294">
        <v>1080</v>
      </c>
      <c r="DB940" s="294">
        <v>1180</v>
      </c>
      <c r="DC940" s="294">
        <v>1380</v>
      </c>
      <c r="DD940" s="294">
        <v>1830</v>
      </c>
      <c r="DE940" s="294">
        <v>2230</v>
      </c>
      <c r="DF940" s="294">
        <v>2564</v>
      </c>
      <c r="DG940" s="187">
        <v>2899</v>
      </c>
      <c r="DH940" s="294">
        <v>1404</v>
      </c>
      <c r="DI940" s="294">
        <v>1534</v>
      </c>
      <c r="DJ940" s="294">
        <v>1794</v>
      </c>
      <c r="DK940" s="294">
        <v>2379</v>
      </c>
      <c r="DL940" s="294">
        <v>2899</v>
      </c>
      <c r="DM940" s="294">
        <v>3333</v>
      </c>
      <c r="DN940" s="187">
        <v>3768</v>
      </c>
    </row>
    <row r="941" spans="103:118" x14ac:dyDescent="0.2">
      <c r="CY941" s="187" t="s">
        <v>472</v>
      </c>
      <c r="CZ941" s="295">
        <v>76107</v>
      </c>
      <c r="DA941" s="294">
        <v>1300</v>
      </c>
      <c r="DB941" s="294">
        <v>1420</v>
      </c>
      <c r="DC941" s="294">
        <v>1660</v>
      </c>
      <c r="DD941" s="294">
        <v>2200</v>
      </c>
      <c r="DE941" s="294">
        <v>2680</v>
      </c>
      <c r="DF941" s="294">
        <v>3082</v>
      </c>
      <c r="DG941" s="187">
        <v>3484</v>
      </c>
      <c r="DH941" s="294">
        <v>1690</v>
      </c>
      <c r="DI941" s="294">
        <v>1846</v>
      </c>
      <c r="DJ941" s="294">
        <v>2158</v>
      </c>
      <c r="DK941" s="294">
        <v>2860</v>
      </c>
      <c r="DL941" s="294">
        <v>3484</v>
      </c>
      <c r="DM941" s="294">
        <v>4006</v>
      </c>
      <c r="DN941" s="187">
        <v>4529</v>
      </c>
    </row>
    <row r="942" spans="103:118" x14ac:dyDescent="0.2">
      <c r="CY942" s="187" t="s">
        <v>472</v>
      </c>
      <c r="CZ942" s="295">
        <v>76108</v>
      </c>
      <c r="DA942" s="294">
        <v>1280</v>
      </c>
      <c r="DB942" s="294">
        <v>1400</v>
      </c>
      <c r="DC942" s="294">
        <v>1630</v>
      </c>
      <c r="DD942" s="294">
        <v>2160</v>
      </c>
      <c r="DE942" s="294">
        <v>2640</v>
      </c>
      <c r="DF942" s="294">
        <v>3036</v>
      </c>
      <c r="DG942" s="187">
        <v>3432</v>
      </c>
      <c r="DH942" s="294">
        <v>1664</v>
      </c>
      <c r="DI942" s="294">
        <v>1820</v>
      </c>
      <c r="DJ942" s="294">
        <v>2119</v>
      </c>
      <c r="DK942" s="294">
        <v>2808</v>
      </c>
      <c r="DL942" s="294">
        <v>3432</v>
      </c>
      <c r="DM942" s="294">
        <v>3946</v>
      </c>
      <c r="DN942" s="187">
        <v>4461</v>
      </c>
    </row>
    <row r="943" spans="103:118" x14ac:dyDescent="0.2">
      <c r="CY943" s="187" t="s">
        <v>472</v>
      </c>
      <c r="CZ943" s="295">
        <v>76109</v>
      </c>
      <c r="DA943" s="294">
        <v>1420</v>
      </c>
      <c r="DB943" s="294">
        <v>1550</v>
      </c>
      <c r="DC943" s="294">
        <v>1810</v>
      </c>
      <c r="DD943" s="294">
        <v>2400</v>
      </c>
      <c r="DE943" s="294">
        <v>2930</v>
      </c>
      <c r="DF943" s="294">
        <v>3369</v>
      </c>
      <c r="DG943" s="187">
        <v>3809</v>
      </c>
      <c r="DH943" s="294">
        <v>1846</v>
      </c>
      <c r="DI943" s="294">
        <v>2015</v>
      </c>
      <c r="DJ943" s="294">
        <v>2353</v>
      </c>
      <c r="DK943" s="294">
        <v>3120</v>
      </c>
      <c r="DL943" s="294">
        <v>3809</v>
      </c>
      <c r="DM943" s="294">
        <v>4379</v>
      </c>
      <c r="DN943" s="187">
        <v>4951</v>
      </c>
    </row>
    <row r="944" spans="103:118" x14ac:dyDescent="0.2">
      <c r="CY944" s="187" t="s">
        <v>472</v>
      </c>
      <c r="CZ944" s="295">
        <v>76110</v>
      </c>
      <c r="DA944" s="294">
        <v>1050</v>
      </c>
      <c r="DB944" s="294">
        <v>1150</v>
      </c>
      <c r="DC944" s="294">
        <v>1340</v>
      </c>
      <c r="DD944" s="294">
        <v>1780</v>
      </c>
      <c r="DE944" s="294">
        <v>2170</v>
      </c>
      <c r="DF944" s="294">
        <v>2495</v>
      </c>
      <c r="DG944" s="187">
        <v>2821</v>
      </c>
      <c r="DH944" s="294">
        <v>1365</v>
      </c>
      <c r="DI944" s="294">
        <v>1495</v>
      </c>
      <c r="DJ944" s="294">
        <v>1742</v>
      </c>
      <c r="DK944" s="294">
        <v>2314</v>
      </c>
      <c r="DL944" s="294">
        <v>2821</v>
      </c>
      <c r="DM944" s="294">
        <v>3243</v>
      </c>
      <c r="DN944" s="187">
        <v>3667</v>
      </c>
    </row>
    <row r="945" spans="103:118" x14ac:dyDescent="0.2">
      <c r="CY945" s="187" t="s">
        <v>472</v>
      </c>
      <c r="CZ945" s="295">
        <v>76111</v>
      </c>
      <c r="DA945" s="294">
        <v>1130</v>
      </c>
      <c r="DB945" s="294">
        <v>1240</v>
      </c>
      <c r="DC945" s="294">
        <v>1450</v>
      </c>
      <c r="DD945" s="294">
        <v>1920</v>
      </c>
      <c r="DE945" s="294">
        <v>2350</v>
      </c>
      <c r="DF945" s="294">
        <v>2702</v>
      </c>
      <c r="DG945" s="187">
        <v>3055</v>
      </c>
      <c r="DH945" s="294">
        <v>1469</v>
      </c>
      <c r="DI945" s="294">
        <v>1612</v>
      </c>
      <c r="DJ945" s="294">
        <v>1885</v>
      </c>
      <c r="DK945" s="294">
        <v>2496</v>
      </c>
      <c r="DL945" s="294">
        <v>3055</v>
      </c>
      <c r="DM945" s="294">
        <v>3512</v>
      </c>
      <c r="DN945" s="187">
        <v>3971</v>
      </c>
    </row>
    <row r="946" spans="103:118" x14ac:dyDescent="0.2">
      <c r="CY946" s="187" t="s">
        <v>472</v>
      </c>
      <c r="CZ946" s="295">
        <v>76112</v>
      </c>
      <c r="DA946" s="294">
        <v>1140</v>
      </c>
      <c r="DB946" s="294">
        <v>1250</v>
      </c>
      <c r="DC946" s="294">
        <v>1460</v>
      </c>
      <c r="DD946" s="294">
        <v>1940</v>
      </c>
      <c r="DE946" s="294">
        <v>2360</v>
      </c>
      <c r="DF946" s="294">
        <v>2714</v>
      </c>
      <c r="DG946" s="187">
        <v>3068</v>
      </c>
      <c r="DH946" s="294">
        <v>1482</v>
      </c>
      <c r="DI946" s="294">
        <v>1625</v>
      </c>
      <c r="DJ946" s="294">
        <v>1898</v>
      </c>
      <c r="DK946" s="294">
        <v>2522</v>
      </c>
      <c r="DL946" s="294">
        <v>3068</v>
      </c>
      <c r="DM946" s="294">
        <v>3528</v>
      </c>
      <c r="DN946" s="187">
        <v>3988</v>
      </c>
    </row>
    <row r="947" spans="103:118" x14ac:dyDescent="0.2">
      <c r="CY947" s="187" t="s">
        <v>472</v>
      </c>
      <c r="CZ947" s="295">
        <v>76113</v>
      </c>
      <c r="DA947" s="294">
        <v>1270</v>
      </c>
      <c r="DB947" s="294">
        <v>1390</v>
      </c>
      <c r="DC947" s="294">
        <v>1620</v>
      </c>
      <c r="DD947" s="294">
        <v>2150</v>
      </c>
      <c r="DE947" s="294">
        <v>2620</v>
      </c>
      <c r="DF947" s="294">
        <v>3013</v>
      </c>
      <c r="DG947" s="187">
        <v>3406</v>
      </c>
      <c r="DH947" s="294">
        <v>1651</v>
      </c>
      <c r="DI947" s="294">
        <v>1807</v>
      </c>
      <c r="DJ947" s="294">
        <v>2106</v>
      </c>
      <c r="DK947" s="294">
        <v>2795</v>
      </c>
      <c r="DL947" s="294">
        <v>3406</v>
      </c>
      <c r="DM947" s="294">
        <v>3916</v>
      </c>
      <c r="DN947" s="187">
        <v>4427</v>
      </c>
    </row>
    <row r="948" spans="103:118" x14ac:dyDescent="0.2">
      <c r="CY948" s="187" t="s">
        <v>472</v>
      </c>
      <c r="CZ948" s="295">
        <v>76114</v>
      </c>
      <c r="DA948" s="294">
        <v>1080</v>
      </c>
      <c r="DB948" s="294">
        <v>1180</v>
      </c>
      <c r="DC948" s="294">
        <v>1380</v>
      </c>
      <c r="DD948" s="294">
        <v>1830</v>
      </c>
      <c r="DE948" s="294">
        <v>2230</v>
      </c>
      <c r="DF948" s="294">
        <v>2564</v>
      </c>
      <c r="DG948" s="187">
        <v>2899</v>
      </c>
      <c r="DH948" s="294">
        <v>1404</v>
      </c>
      <c r="DI948" s="294">
        <v>1534</v>
      </c>
      <c r="DJ948" s="294">
        <v>1794</v>
      </c>
      <c r="DK948" s="294">
        <v>2379</v>
      </c>
      <c r="DL948" s="294">
        <v>2899</v>
      </c>
      <c r="DM948" s="294">
        <v>3333</v>
      </c>
      <c r="DN948" s="187">
        <v>3768</v>
      </c>
    </row>
    <row r="949" spans="103:118" x14ac:dyDescent="0.2">
      <c r="CY949" s="187" t="s">
        <v>472</v>
      </c>
      <c r="CZ949" s="295">
        <v>76115</v>
      </c>
      <c r="DA949" s="294">
        <v>980</v>
      </c>
      <c r="DB949" s="294">
        <v>1070</v>
      </c>
      <c r="DC949" s="294">
        <v>1250</v>
      </c>
      <c r="DD949" s="294">
        <v>1660</v>
      </c>
      <c r="DE949" s="294">
        <v>2020</v>
      </c>
      <c r="DF949" s="294">
        <v>2323</v>
      </c>
      <c r="DG949" s="187">
        <v>2626</v>
      </c>
      <c r="DH949" s="294">
        <v>1274</v>
      </c>
      <c r="DI949" s="294">
        <v>1391</v>
      </c>
      <c r="DJ949" s="294">
        <v>1625</v>
      </c>
      <c r="DK949" s="294">
        <v>2158</v>
      </c>
      <c r="DL949" s="294">
        <v>2626</v>
      </c>
      <c r="DM949" s="294">
        <v>3019</v>
      </c>
      <c r="DN949" s="187">
        <v>3413</v>
      </c>
    </row>
    <row r="950" spans="103:118" x14ac:dyDescent="0.2">
      <c r="CY950" s="187" t="s">
        <v>472</v>
      </c>
      <c r="CZ950" s="295">
        <v>76116</v>
      </c>
      <c r="DA950" s="294">
        <v>1140</v>
      </c>
      <c r="DB950" s="294">
        <v>1250</v>
      </c>
      <c r="DC950" s="294">
        <v>1460</v>
      </c>
      <c r="DD950" s="294">
        <v>1940</v>
      </c>
      <c r="DE950" s="294">
        <v>2360</v>
      </c>
      <c r="DF950" s="294">
        <v>2714</v>
      </c>
      <c r="DG950" s="187">
        <v>3068</v>
      </c>
      <c r="DH950" s="294">
        <v>1482</v>
      </c>
      <c r="DI950" s="294">
        <v>1625</v>
      </c>
      <c r="DJ950" s="294">
        <v>1898</v>
      </c>
      <c r="DK950" s="294">
        <v>2522</v>
      </c>
      <c r="DL950" s="294">
        <v>3068</v>
      </c>
      <c r="DM950" s="294">
        <v>3528</v>
      </c>
      <c r="DN950" s="187">
        <v>3988</v>
      </c>
    </row>
    <row r="951" spans="103:118" x14ac:dyDescent="0.2">
      <c r="CY951" s="187" t="s">
        <v>472</v>
      </c>
      <c r="CZ951" s="295">
        <v>76117</v>
      </c>
      <c r="DA951" s="294">
        <v>1070</v>
      </c>
      <c r="DB951" s="294">
        <v>1170</v>
      </c>
      <c r="DC951" s="294">
        <v>1370</v>
      </c>
      <c r="DD951" s="294">
        <v>1820</v>
      </c>
      <c r="DE951" s="294">
        <v>2220</v>
      </c>
      <c r="DF951" s="294">
        <v>2553</v>
      </c>
      <c r="DG951" s="187">
        <v>2886</v>
      </c>
      <c r="DH951" s="294">
        <v>1391</v>
      </c>
      <c r="DI951" s="294">
        <v>1521</v>
      </c>
      <c r="DJ951" s="294">
        <v>1781</v>
      </c>
      <c r="DK951" s="294">
        <v>2366</v>
      </c>
      <c r="DL951" s="294">
        <v>2886</v>
      </c>
      <c r="DM951" s="294">
        <v>3318</v>
      </c>
      <c r="DN951" s="187">
        <v>3751</v>
      </c>
    </row>
    <row r="952" spans="103:118" x14ac:dyDescent="0.2">
      <c r="CY952" s="187" t="s">
        <v>472</v>
      </c>
      <c r="CZ952" s="295">
        <v>76118</v>
      </c>
      <c r="DA952" s="294">
        <v>1200</v>
      </c>
      <c r="DB952" s="294">
        <v>1310</v>
      </c>
      <c r="DC952" s="294">
        <v>1530</v>
      </c>
      <c r="DD952" s="294">
        <v>2030</v>
      </c>
      <c r="DE952" s="294">
        <v>2470</v>
      </c>
      <c r="DF952" s="294">
        <v>2840</v>
      </c>
      <c r="DG952" s="187">
        <v>3211</v>
      </c>
      <c r="DH952" s="294">
        <v>1560</v>
      </c>
      <c r="DI952" s="294">
        <v>1703</v>
      </c>
      <c r="DJ952" s="294">
        <v>1989</v>
      </c>
      <c r="DK952" s="294">
        <v>2639</v>
      </c>
      <c r="DL952" s="294">
        <v>3211</v>
      </c>
      <c r="DM952" s="294">
        <v>3692</v>
      </c>
      <c r="DN952" s="187">
        <v>4174</v>
      </c>
    </row>
    <row r="953" spans="103:118" x14ac:dyDescent="0.2">
      <c r="CY953" s="187" t="s">
        <v>472</v>
      </c>
      <c r="CZ953" s="295">
        <v>76119</v>
      </c>
      <c r="DA953" s="294">
        <v>1020</v>
      </c>
      <c r="DB953" s="294">
        <v>1110</v>
      </c>
      <c r="DC953" s="294">
        <v>1300</v>
      </c>
      <c r="DD953" s="294">
        <v>1720</v>
      </c>
      <c r="DE953" s="294">
        <v>2100</v>
      </c>
      <c r="DF953" s="294">
        <v>2415</v>
      </c>
      <c r="DG953" s="187">
        <v>2730</v>
      </c>
      <c r="DH953" s="294">
        <v>1326</v>
      </c>
      <c r="DI953" s="294">
        <v>1443</v>
      </c>
      <c r="DJ953" s="294">
        <v>1690</v>
      </c>
      <c r="DK953" s="294">
        <v>2236</v>
      </c>
      <c r="DL953" s="294">
        <v>2730</v>
      </c>
      <c r="DM953" s="294">
        <v>3139</v>
      </c>
      <c r="DN953" s="187">
        <v>3549</v>
      </c>
    </row>
    <row r="954" spans="103:118" x14ac:dyDescent="0.2">
      <c r="CY954" s="187" t="s">
        <v>472</v>
      </c>
      <c r="CZ954" s="295">
        <v>76120</v>
      </c>
      <c r="DA954" s="294">
        <v>1170</v>
      </c>
      <c r="DB954" s="294">
        <v>1280</v>
      </c>
      <c r="DC954" s="294">
        <v>1490</v>
      </c>
      <c r="DD954" s="294">
        <v>1980</v>
      </c>
      <c r="DE954" s="294">
        <v>2410</v>
      </c>
      <c r="DF954" s="294">
        <v>2771</v>
      </c>
      <c r="DG954" s="187">
        <v>3133</v>
      </c>
      <c r="DH954" s="294">
        <v>1521</v>
      </c>
      <c r="DI954" s="294">
        <v>1664</v>
      </c>
      <c r="DJ954" s="294">
        <v>1937</v>
      </c>
      <c r="DK954" s="294">
        <v>2574</v>
      </c>
      <c r="DL954" s="294">
        <v>3133</v>
      </c>
      <c r="DM954" s="294">
        <v>3602</v>
      </c>
      <c r="DN954" s="187">
        <v>4072</v>
      </c>
    </row>
    <row r="955" spans="103:118" x14ac:dyDescent="0.2">
      <c r="CY955" s="187" t="s">
        <v>472</v>
      </c>
      <c r="CZ955" s="295">
        <v>76121</v>
      </c>
      <c r="DA955" s="294">
        <v>1270</v>
      </c>
      <c r="DB955" s="294">
        <v>1390</v>
      </c>
      <c r="DC955" s="294">
        <v>1620</v>
      </c>
      <c r="DD955" s="294">
        <v>2150</v>
      </c>
      <c r="DE955" s="294">
        <v>2620</v>
      </c>
      <c r="DF955" s="294">
        <v>3013</v>
      </c>
      <c r="DG955" s="187">
        <v>3406</v>
      </c>
      <c r="DH955" s="294">
        <v>1651</v>
      </c>
      <c r="DI955" s="294">
        <v>1807</v>
      </c>
      <c r="DJ955" s="294">
        <v>2106</v>
      </c>
      <c r="DK955" s="294">
        <v>2795</v>
      </c>
      <c r="DL955" s="294">
        <v>3406</v>
      </c>
      <c r="DM955" s="294">
        <v>3916</v>
      </c>
      <c r="DN955" s="187">
        <v>4427</v>
      </c>
    </row>
    <row r="956" spans="103:118" x14ac:dyDescent="0.2">
      <c r="CY956" s="187" t="s">
        <v>472</v>
      </c>
      <c r="CZ956" s="295">
        <v>76123</v>
      </c>
      <c r="DA956" s="294">
        <v>1900</v>
      </c>
      <c r="DB956" s="294">
        <v>2080</v>
      </c>
      <c r="DC956" s="294">
        <v>2430</v>
      </c>
      <c r="DD956" s="294">
        <v>3220</v>
      </c>
      <c r="DE956" s="294">
        <v>3930</v>
      </c>
      <c r="DF956" s="294">
        <v>4519</v>
      </c>
      <c r="DG956" s="187">
        <v>5109</v>
      </c>
      <c r="DH956" s="294">
        <v>2470</v>
      </c>
      <c r="DI956" s="294">
        <v>2704</v>
      </c>
      <c r="DJ956" s="294">
        <v>3159</v>
      </c>
      <c r="DK956" s="294">
        <v>4186</v>
      </c>
      <c r="DL956" s="294">
        <v>5109</v>
      </c>
      <c r="DM956" s="294">
        <v>5874</v>
      </c>
      <c r="DN956" s="187">
        <v>6641</v>
      </c>
    </row>
    <row r="957" spans="103:118" x14ac:dyDescent="0.2">
      <c r="CY957" s="187" t="s">
        <v>472</v>
      </c>
      <c r="CZ957" s="295">
        <v>76124</v>
      </c>
      <c r="DA957" s="294">
        <v>1270</v>
      </c>
      <c r="DB957" s="294">
        <v>1390</v>
      </c>
      <c r="DC957" s="294">
        <v>1620</v>
      </c>
      <c r="DD957" s="294">
        <v>2150</v>
      </c>
      <c r="DE957" s="294">
        <v>2620</v>
      </c>
      <c r="DF957" s="294">
        <v>3013</v>
      </c>
      <c r="DG957" s="187">
        <v>3406</v>
      </c>
      <c r="DH957" s="294">
        <v>1651</v>
      </c>
      <c r="DI957" s="294">
        <v>1807</v>
      </c>
      <c r="DJ957" s="294">
        <v>2106</v>
      </c>
      <c r="DK957" s="294">
        <v>2795</v>
      </c>
      <c r="DL957" s="294">
        <v>3406</v>
      </c>
      <c r="DM957" s="294">
        <v>3916</v>
      </c>
      <c r="DN957" s="187">
        <v>4427</v>
      </c>
    </row>
    <row r="958" spans="103:118" x14ac:dyDescent="0.2">
      <c r="CY958" s="187" t="s">
        <v>472</v>
      </c>
      <c r="CZ958" s="295">
        <v>76126</v>
      </c>
      <c r="DA958" s="294">
        <v>1390</v>
      </c>
      <c r="DB958" s="294">
        <v>1520</v>
      </c>
      <c r="DC958" s="294">
        <v>1780</v>
      </c>
      <c r="DD958" s="294">
        <v>2360</v>
      </c>
      <c r="DE958" s="294">
        <v>2880</v>
      </c>
      <c r="DF958" s="294">
        <v>3312</v>
      </c>
      <c r="DG958" s="187">
        <v>3744</v>
      </c>
      <c r="DH958" s="294">
        <v>1807</v>
      </c>
      <c r="DI958" s="294">
        <v>1976</v>
      </c>
      <c r="DJ958" s="294">
        <v>2314</v>
      </c>
      <c r="DK958" s="294">
        <v>3068</v>
      </c>
      <c r="DL958" s="294">
        <v>3744</v>
      </c>
      <c r="DM958" s="294">
        <v>4305</v>
      </c>
      <c r="DN958" s="187">
        <v>4867</v>
      </c>
    </row>
    <row r="959" spans="103:118" x14ac:dyDescent="0.2">
      <c r="CY959" s="187" t="s">
        <v>472</v>
      </c>
      <c r="CZ959" s="295">
        <v>76127</v>
      </c>
      <c r="DA959" s="294">
        <v>1900</v>
      </c>
      <c r="DB959" s="294">
        <v>2080</v>
      </c>
      <c r="DC959" s="294">
        <v>2430</v>
      </c>
      <c r="DD959" s="294">
        <v>3220</v>
      </c>
      <c r="DE959" s="294">
        <v>3930</v>
      </c>
      <c r="DF959" s="294">
        <v>4519</v>
      </c>
      <c r="DG959" s="187">
        <v>5109</v>
      </c>
      <c r="DH959" s="294">
        <v>2470</v>
      </c>
      <c r="DI959" s="294">
        <v>2704</v>
      </c>
      <c r="DJ959" s="294">
        <v>3159</v>
      </c>
      <c r="DK959" s="294">
        <v>4186</v>
      </c>
      <c r="DL959" s="294">
        <v>5109</v>
      </c>
      <c r="DM959" s="294">
        <v>5874</v>
      </c>
      <c r="DN959" s="187">
        <v>6641</v>
      </c>
    </row>
    <row r="960" spans="103:118" x14ac:dyDescent="0.2">
      <c r="CY960" s="187" t="s">
        <v>472</v>
      </c>
      <c r="CZ960" s="295">
        <v>76129</v>
      </c>
      <c r="DA960" s="294">
        <v>1420</v>
      </c>
      <c r="DB960" s="294">
        <v>1550</v>
      </c>
      <c r="DC960" s="294">
        <v>1810</v>
      </c>
      <c r="DD960" s="294">
        <v>2400</v>
      </c>
      <c r="DE960" s="294">
        <v>2930</v>
      </c>
      <c r="DF960" s="294">
        <v>3369</v>
      </c>
      <c r="DG960" s="187">
        <v>3809</v>
      </c>
      <c r="DH960" s="294">
        <v>1846</v>
      </c>
      <c r="DI960" s="294">
        <v>2015</v>
      </c>
      <c r="DJ960" s="294">
        <v>2353</v>
      </c>
      <c r="DK960" s="294">
        <v>3120</v>
      </c>
      <c r="DL960" s="294">
        <v>3809</v>
      </c>
      <c r="DM960" s="294">
        <v>4379</v>
      </c>
      <c r="DN960" s="187">
        <v>4951</v>
      </c>
    </row>
    <row r="961" spans="103:118" x14ac:dyDescent="0.2">
      <c r="CY961" s="187" t="s">
        <v>472</v>
      </c>
      <c r="CZ961" s="295">
        <v>76130</v>
      </c>
      <c r="DA961" s="294">
        <v>1270</v>
      </c>
      <c r="DB961" s="294">
        <v>1390</v>
      </c>
      <c r="DC961" s="294">
        <v>1620</v>
      </c>
      <c r="DD961" s="294">
        <v>2150</v>
      </c>
      <c r="DE961" s="294">
        <v>2620</v>
      </c>
      <c r="DF961" s="294">
        <v>3013</v>
      </c>
      <c r="DG961" s="187">
        <v>3406</v>
      </c>
      <c r="DH961" s="294">
        <v>1651</v>
      </c>
      <c r="DI961" s="294">
        <v>1807</v>
      </c>
      <c r="DJ961" s="294">
        <v>2106</v>
      </c>
      <c r="DK961" s="294">
        <v>2795</v>
      </c>
      <c r="DL961" s="294">
        <v>3406</v>
      </c>
      <c r="DM961" s="294">
        <v>3916</v>
      </c>
      <c r="DN961" s="187">
        <v>4427</v>
      </c>
    </row>
    <row r="962" spans="103:118" x14ac:dyDescent="0.2">
      <c r="CY962" s="187" t="s">
        <v>472</v>
      </c>
      <c r="CZ962" s="295">
        <v>76131</v>
      </c>
      <c r="DA962" s="294">
        <v>1710</v>
      </c>
      <c r="DB962" s="294">
        <v>1870</v>
      </c>
      <c r="DC962" s="294">
        <v>2180</v>
      </c>
      <c r="DD962" s="294">
        <v>2890</v>
      </c>
      <c r="DE962" s="294">
        <v>3530</v>
      </c>
      <c r="DF962" s="294">
        <v>4059</v>
      </c>
      <c r="DG962" s="187">
        <v>4589</v>
      </c>
      <c r="DH962" s="294">
        <v>2223</v>
      </c>
      <c r="DI962" s="294">
        <v>2431</v>
      </c>
      <c r="DJ962" s="294">
        <v>2834</v>
      </c>
      <c r="DK962" s="294">
        <v>3757</v>
      </c>
      <c r="DL962" s="294">
        <v>4589</v>
      </c>
      <c r="DM962" s="294">
        <v>5276</v>
      </c>
      <c r="DN962" s="187">
        <v>5965</v>
      </c>
    </row>
    <row r="963" spans="103:118" x14ac:dyDescent="0.2">
      <c r="CY963" s="187" t="s">
        <v>472</v>
      </c>
      <c r="CZ963" s="295">
        <v>76132</v>
      </c>
      <c r="DA963" s="294">
        <v>1330</v>
      </c>
      <c r="DB963" s="294">
        <v>1460</v>
      </c>
      <c r="DC963" s="294">
        <v>1700</v>
      </c>
      <c r="DD963" s="294">
        <v>2250</v>
      </c>
      <c r="DE963" s="294">
        <v>2750</v>
      </c>
      <c r="DF963" s="294">
        <v>3162</v>
      </c>
      <c r="DG963" s="187">
        <v>3575</v>
      </c>
      <c r="DH963" s="294">
        <v>1729</v>
      </c>
      <c r="DI963" s="294">
        <v>1898</v>
      </c>
      <c r="DJ963" s="294">
        <v>2210</v>
      </c>
      <c r="DK963" s="294">
        <v>2925</v>
      </c>
      <c r="DL963" s="294">
        <v>3575</v>
      </c>
      <c r="DM963" s="294">
        <v>4110</v>
      </c>
      <c r="DN963" s="187">
        <v>4647</v>
      </c>
    </row>
    <row r="964" spans="103:118" x14ac:dyDescent="0.2">
      <c r="CY964" s="187" t="s">
        <v>472</v>
      </c>
      <c r="CZ964" s="295">
        <v>76133</v>
      </c>
      <c r="DA964" s="294">
        <v>1300</v>
      </c>
      <c r="DB964" s="294">
        <v>1420</v>
      </c>
      <c r="DC964" s="294">
        <v>1660</v>
      </c>
      <c r="DD964" s="294">
        <v>2200</v>
      </c>
      <c r="DE964" s="294">
        <v>2680</v>
      </c>
      <c r="DF964" s="294">
        <v>3082</v>
      </c>
      <c r="DG964" s="187">
        <v>3484</v>
      </c>
      <c r="DH964" s="294">
        <v>1690</v>
      </c>
      <c r="DI964" s="294">
        <v>1846</v>
      </c>
      <c r="DJ964" s="294">
        <v>2158</v>
      </c>
      <c r="DK964" s="294">
        <v>2860</v>
      </c>
      <c r="DL964" s="294">
        <v>3484</v>
      </c>
      <c r="DM964" s="294">
        <v>4006</v>
      </c>
      <c r="DN964" s="187">
        <v>4529</v>
      </c>
    </row>
    <row r="965" spans="103:118" x14ac:dyDescent="0.2">
      <c r="CY965" s="187" t="s">
        <v>472</v>
      </c>
      <c r="CZ965" s="295">
        <v>76134</v>
      </c>
      <c r="DA965" s="294">
        <v>1210</v>
      </c>
      <c r="DB965" s="294">
        <v>1330</v>
      </c>
      <c r="DC965" s="294">
        <v>1550</v>
      </c>
      <c r="DD965" s="294">
        <v>2050</v>
      </c>
      <c r="DE965" s="294">
        <v>2510</v>
      </c>
      <c r="DF965" s="294">
        <v>2886</v>
      </c>
      <c r="DG965" s="187">
        <v>3263</v>
      </c>
      <c r="DH965" s="294">
        <v>1573</v>
      </c>
      <c r="DI965" s="294">
        <v>1729</v>
      </c>
      <c r="DJ965" s="294">
        <v>2015</v>
      </c>
      <c r="DK965" s="294">
        <v>2665</v>
      </c>
      <c r="DL965" s="294">
        <v>3263</v>
      </c>
      <c r="DM965" s="294">
        <v>3751</v>
      </c>
      <c r="DN965" s="187">
        <v>4241</v>
      </c>
    </row>
    <row r="966" spans="103:118" x14ac:dyDescent="0.2">
      <c r="CY966" s="187" t="s">
        <v>472</v>
      </c>
      <c r="CZ966" s="295">
        <v>76135</v>
      </c>
      <c r="DA966" s="294">
        <v>1130</v>
      </c>
      <c r="DB966" s="294">
        <v>1230</v>
      </c>
      <c r="DC966" s="294">
        <v>1440</v>
      </c>
      <c r="DD966" s="294">
        <v>1910</v>
      </c>
      <c r="DE966" s="294">
        <v>2330</v>
      </c>
      <c r="DF966" s="294">
        <v>2679</v>
      </c>
      <c r="DG966" s="187">
        <v>3029</v>
      </c>
      <c r="DH966" s="294">
        <v>1469</v>
      </c>
      <c r="DI966" s="294">
        <v>1599</v>
      </c>
      <c r="DJ966" s="294">
        <v>1872</v>
      </c>
      <c r="DK966" s="294">
        <v>2483</v>
      </c>
      <c r="DL966" s="294">
        <v>3029</v>
      </c>
      <c r="DM966" s="294">
        <v>3482</v>
      </c>
      <c r="DN966" s="187">
        <v>3937</v>
      </c>
    </row>
    <row r="967" spans="103:118" x14ac:dyDescent="0.2">
      <c r="CY967" s="187" t="s">
        <v>472</v>
      </c>
      <c r="CZ967" s="295">
        <v>76136</v>
      </c>
      <c r="DA967" s="294">
        <v>1270</v>
      </c>
      <c r="DB967" s="294">
        <v>1390</v>
      </c>
      <c r="DC967" s="294">
        <v>1620</v>
      </c>
      <c r="DD967" s="294">
        <v>2150</v>
      </c>
      <c r="DE967" s="294">
        <v>2620</v>
      </c>
      <c r="DF967" s="294">
        <v>3013</v>
      </c>
      <c r="DG967" s="187">
        <v>3406</v>
      </c>
      <c r="DH967" s="294">
        <v>1651</v>
      </c>
      <c r="DI967" s="294">
        <v>1807</v>
      </c>
      <c r="DJ967" s="294">
        <v>2106</v>
      </c>
      <c r="DK967" s="294">
        <v>2795</v>
      </c>
      <c r="DL967" s="294">
        <v>3406</v>
      </c>
      <c r="DM967" s="294">
        <v>3916</v>
      </c>
      <c r="DN967" s="187">
        <v>4427</v>
      </c>
    </row>
    <row r="968" spans="103:118" x14ac:dyDescent="0.2">
      <c r="CY968" s="187" t="s">
        <v>472</v>
      </c>
      <c r="CZ968" s="295">
        <v>76137</v>
      </c>
      <c r="DA968" s="294">
        <v>1570</v>
      </c>
      <c r="DB968" s="294">
        <v>1710</v>
      </c>
      <c r="DC968" s="294">
        <v>2000</v>
      </c>
      <c r="DD968" s="294">
        <v>2650</v>
      </c>
      <c r="DE968" s="294">
        <v>3230</v>
      </c>
      <c r="DF968" s="294">
        <v>3714</v>
      </c>
      <c r="DG968" s="187">
        <v>4199</v>
      </c>
      <c r="DH968" s="294">
        <v>2041</v>
      </c>
      <c r="DI968" s="294">
        <v>2223</v>
      </c>
      <c r="DJ968" s="294">
        <v>2600</v>
      </c>
      <c r="DK968" s="294">
        <v>3445</v>
      </c>
      <c r="DL968" s="294">
        <v>4199</v>
      </c>
      <c r="DM968" s="294">
        <v>4828</v>
      </c>
      <c r="DN968" s="187">
        <v>5458</v>
      </c>
    </row>
    <row r="969" spans="103:118" x14ac:dyDescent="0.2">
      <c r="CY969" s="187" t="s">
        <v>472</v>
      </c>
      <c r="CZ969" s="295">
        <v>76140</v>
      </c>
      <c r="DA969" s="294">
        <v>1260</v>
      </c>
      <c r="DB969" s="294">
        <v>1380</v>
      </c>
      <c r="DC969" s="294">
        <v>1610</v>
      </c>
      <c r="DD969" s="294">
        <v>2130</v>
      </c>
      <c r="DE969" s="294">
        <v>2600</v>
      </c>
      <c r="DF969" s="294">
        <v>2990</v>
      </c>
      <c r="DG969" s="187">
        <v>3380</v>
      </c>
      <c r="DH969" s="294">
        <v>1638</v>
      </c>
      <c r="DI969" s="294">
        <v>1794</v>
      </c>
      <c r="DJ969" s="294">
        <v>2093</v>
      </c>
      <c r="DK969" s="294">
        <v>2769</v>
      </c>
      <c r="DL969" s="294">
        <v>3380</v>
      </c>
      <c r="DM969" s="294">
        <v>3887</v>
      </c>
      <c r="DN969" s="187">
        <v>4394</v>
      </c>
    </row>
    <row r="970" spans="103:118" x14ac:dyDescent="0.2">
      <c r="CY970" s="187" t="s">
        <v>472</v>
      </c>
      <c r="CZ970" s="295">
        <v>76147</v>
      </c>
      <c r="DA970" s="294">
        <v>1270</v>
      </c>
      <c r="DB970" s="294">
        <v>1390</v>
      </c>
      <c r="DC970" s="294">
        <v>1620</v>
      </c>
      <c r="DD970" s="294">
        <v>2150</v>
      </c>
      <c r="DE970" s="294">
        <v>2620</v>
      </c>
      <c r="DF970" s="294">
        <v>3013</v>
      </c>
      <c r="DG970" s="187">
        <v>3406</v>
      </c>
      <c r="DH970" s="294">
        <v>1651</v>
      </c>
      <c r="DI970" s="294">
        <v>1807</v>
      </c>
      <c r="DJ970" s="294">
        <v>2106</v>
      </c>
      <c r="DK970" s="294">
        <v>2795</v>
      </c>
      <c r="DL970" s="294">
        <v>3406</v>
      </c>
      <c r="DM970" s="294">
        <v>3916</v>
      </c>
      <c r="DN970" s="187">
        <v>4427</v>
      </c>
    </row>
    <row r="971" spans="103:118" x14ac:dyDescent="0.2">
      <c r="CY971" s="187" t="s">
        <v>472</v>
      </c>
      <c r="CZ971" s="295">
        <v>76148</v>
      </c>
      <c r="DA971" s="294">
        <v>1630</v>
      </c>
      <c r="DB971" s="294">
        <v>1780</v>
      </c>
      <c r="DC971" s="294">
        <v>2080</v>
      </c>
      <c r="DD971" s="294">
        <v>2760</v>
      </c>
      <c r="DE971" s="294">
        <v>3360</v>
      </c>
      <c r="DF971" s="294">
        <v>3864</v>
      </c>
      <c r="DG971" s="187">
        <v>4368</v>
      </c>
      <c r="DH971" s="294">
        <v>2119</v>
      </c>
      <c r="DI971" s="294">
        <v>2314</v>
      </c>
      <c r="DJ971" s="294">
        <v>2704</v>
      </c>
      <c r="DK971" s="294">
        <v>3588</v>
      </c>
      <c r="DL971" s="294">
        <v>4368</v>
      </c>
      <c r="DM971" s="294">
        <v>5023</v>
      </c>
      <c r="DN971" s="187">
        <v>5678</v>
      </c>
    </row>
    <row r="972" spans="103:118" x14ac:dyDescent="0.2">
      <c r="CY972" s="187" t="s">
        <v>472</v>
      </c>
      <c r="CZ972" s="295">
        <v>76155</v>
      </c>
      <c r="DA972" s="294">
        <v>1350</v>
      </c>
      <c r="DB972" s="294">
        <v>1470</v>
      </c>
      <c r="DC972" s="294">
        <v>1720</v>
      </c>
      <c r="DD972" s="294">
        <v>2280</v>
      </c>
      <c r="DE972" s="294">
        <v>2780</v>
      </c>
      <c r="DF972" s="294">
        <v>3197</v>
      </c>
      <c r="DG972" s="187">
        <v>3614</v>
      </c>
      <c r="DH972" s="294">
        <v>1755</v>
      </c>
      <c r="DI972" s="294">
        <v>1911</v>
      </c>
      <c r="DJ972" s="294">
        <v>2236</v>
      </c>
      <c r="DK972" s="294">
        <v>2964</v>
      </c>
      <c r="DL972" s="294">
        <v>3614</v>
      </c>
      <c r="DM972" s="294">
        <v>4156</v>
      </c>
      <c r="DN972" s="187">
        <v>4698</v>
      </c>
    </row>
    <row r="973" spans="103:118" x14ac:dyDescent="0.2">
      <c r="CY973" s="187" t="s">
        <v>472</v>
      </c>
      <c r="CZ973" s="295">
        <v>76161</v>
      </c>
      <c r="DA973" s="294">
        <v>1270</v>
      </c>
      <c r="DB973" s="294">
        <v>1390</v>
      </c>
      <c r="DC973" s="294">
        <v>1620</v>
      </c>
      <c r="DD973" s="294">
        <v>2150</v>
      </c>
      <c r="DE973" s="294">
        <v>2620</v>
      </c>
      <c r="DF973" s="294">
        <v>3013</v>
      </c>
      <c r="DG973" s="187">
        <v>3406</v>
      </c>
      <c r="DH973" s="294">
        <v>1651</v>
      </c>
      <c r="DI973" s="294">
        <v>1807</v>
      </c>
      <c r="DJ973" s="294">
        <v>2106</v>
      </c>
      <c r="DK973" s="294">
        <v>2795</v>
      </c>
      <c r="DL973" s="294">
        <v>3406</v>
      </c>
      <c r="DM973" s="294">
        <v>3916</v>
      </c>
      <c r="DN973" s="187">
        <v>4427</v>
      </c>
    </row>
    <row r="974" spans="103:118" x14ac:dyDescent="0.2">
      <c r="CY974" s="187" t="s">
        <v>472</v>
      </c>
      <c r="CZ974" s="295">
        <v>76162</v>
      </c>
      <c r="DA974" s="294">
        <v>1270</v>
      </c>
      <c r="DB974" s="294">
        <v>1390</v>
      </c>
      <c r="DC974" s="294">
        <v>1620</v>
      </c>
      <c r="DD974" s="294">
        <v>2150</v>
      </c>
      <c r="DE974" s="294">
        <v>2620</v>
      </c>
      <c r="DF974" s="294">
        <v>3013</v>
      </c>
      <c r="DG974" s="187">
        <v>3406</v>
      </c>
      <c r="DH974" s="294">
        <v>1651</v>
      </c>
      <c r="DI974" s="294">
        <v>1807</v>
      </c>
      <c r="DJ974" s="294">
        <v>2106</v>
      </c>
      <c r="DK974" s="294">
        <v>2795</v>
      </c>
      <c r="DL974" s="294">
        <v>3406</v>
      </c>
      <c r="DM974" s="294">
        <v>3916</v>
      </c>
      <c r="DN974" s="187">
        <v>4427</v>
      </c>
    </row>
    <row r="975" spans="103:118" x14ac:dyDescent="0.2">
      <c r="CY975" s="187" t="s">
        <v>472</v>
      </c>
      <c r="CZ975" s="295">
        <v>76163</v>
      </c>
      <c r="DA975" s="294">
        <v>1270</v>
      </c>
      <c r="DB975" s="294">
        <v>1390</v>
      </c>
      <c r="DC975" s="294">
        <v>1620</v>
      </c>
      <c r="DD975" s="294">
        <v>2150</v>
      </c>
      <c r="DE975" s="294">
        <v>2620</v>
      </c>
      <c r="DF975" s="294">
        <v>3013</v>
      </c>
      <c r="DG975" s="187">
        <v>3406</v>
      </c>
      <c r="DH975" s="294">
        <v>1651</v>
      </c>
      <c r="DI975" s="294">
        <v>1807</v>
      </c>
      <c r="DJ975" s="294">
        <v>2106</v>
      </c>
      <c r="DK975" s="294">
        <v>2795</v>
      </c>
      <c r="DL975" s="294">
        <v>3406</v>
      </c>
      <c r="DM975" s="294">
        <v>3916</v>
      </c>
      <c r="DN975" s="187">
        <v>4427</v>
      </c>
    </row>
    <row r="976" spans="103:118" x14ac:dyDescent="0.2">
      <c r="CY976" s="187" t="s">
        <v>472</v>
      </c>
      <c r="CZ976" s="295">
        <v>76164</v>
      </c>
      <c r="DA976" s="294">
        <v>1020</v>
      </c>
      <c r="DB976" s="294">
        <v>1110</v>
      </c>
      <c r="DC976" s="294">
        <v>1300</v>
      </c>
      <c r="DD976" s="294">
        <v>1720</v>
      </c>
      <c r="DE976" s="294">
        <v>2100</v>
      </c>
      <c r="DF976" s="294">
        <v>2415</v>
      </c>
      <c r="DG976" s="187">
        <v>2730</v>
      </c>
      <c r="DH976" s="294">
        <v>1326</v>
      </c>
      <c r="DI976" s="294">
        <v>1443</v>
      </c>
      <c r="DJ976" s="294">
        <v>1690</v>
      </c>
      <c r="DK976" s="294">
        <v>2236</v>
      </c>
      <c r="DL976" s="294">
        <v>2730</v>
      </c>
      <c r="DM976" s="294">
        <v>3139</v>
      </c>
      <c r="DN976" s="187">
        <v>3549</v>
      </c>
    </row>
    <row r="977" spans="103:118" x14ac:dyDescent="0.2">
      <c r="CY977" s="187" t="s">
        <v>472</v>
      </c>
      <c r="CZ977" s="295">
        <v>76177</v>
      </c>
      <c r="DA977" s="294">
        <v>1660</v>
      </c>
      <c r="DB977" s="294">
        <v>1800</v>
      </c>
      <c r="DC977" s="294">
        <v>2110</v>
      </c>
      <c r="DD977" s="294">
        <v>2770</v>
      </c>
      <c r="DE977" s="294">
        <v>3410</v>
      </c>
      <c r="DF977" s="294">
        <v>3921</v>
      </c>
      <c r="DG977" s="187">
        <v>4433</v>
      </c>
      <c r="DH977" s="294">
        <v>2158</v>
      </c>
      <c r="DI977" s="294">
        <v>2340</v>
      </c>
      <c r="DJ977" s="294">
        <v>2743</v>
      </c>
      <c r="DK977" s="294">
        <v>3601</v>
      </c>
      <c r="DL977" s="294">
        <v>4433</v>
      </c>
      <c r="DM977" s="294">
        <v>5097</v>
      </c>
      <c r="DN977" s="187">
        <v>5762</v>
      </c>
    </row>
    <row r="978" spans="103:118" x14ac:dyDescent="0.2">
      <c r="CY978" s="187" t="s">
        <v>472</v>
      </c>
      <c r="CZ978" s="295">
        <v>76179</v>
      </c>
      <c r="DA978" s="294">
        <v>1750</v>
      </c>
      <c r="DB978" s="294">
        <v>1920</v>
      </c>
      <c r="DC978" s="294">
        <v>2240</v>
      </c>
      <c r="DD978" s="294">
        <v>2970</v>
      </c>
      <c r="DE978" s="294">
        <v>3620</v>
      </c>
      <c r="DF978" s="294">
        <v>4163</v>
      </c>
      <c r="DG978" s="187">
        <v>4706</v>
      </c>
      <c r="DH978" s="294">
        <v>2275</v>
      </c>
      <c r="DI978" s="294">
        <v>2496</v>
      </c>
      <c r="DJ978" s="294">
        <v>2912</v>
      </c>
      <c r="DK978" s="294">
        <v>3861</v>
      </c>
      <c r="DL978" s="294">
        <v>4706</v>
      </c>
      <c r="DM978" s="294">
        <v>5411</v>
      </c>
      <c r="DN978" s="187">
        <v>6117</v>
      </c>
    </row>
    <row r="979" spans="103:118" x14ac:dyDescent="0.2">
      <c r="CY979" s="187" t="s">
        <v>472</v>
      </c>
      <c r="CZ979" s="295">
        <v>76180</v>
      </c>
      <c r="DA979" s="294">
        <v>1390</v>
      </c>
      <c r="DB979" s="294">
        <v>1520</v>
      </c>
      <c r="DC979" s="294">
        <v>1780</v>
      </c>
      <c r="DD979" s="294">
        <v>2360</v>
      </c>
      <c r="DE979" s="294">
        <v>2880</v>
      </c>
      <c r="DF979" s="294">
        <v>3312</v>
      </c>
      <c r="DG979" s="187">
        <v>3744</v>
      </c>
      <c r="DH979" s="294">
        <v>1807</v>
      </c>
      <c r="DI979" s="294">
        <v>1976</v>
      </c>
      <c r="DJ979" s="294">
        <v>2314</v>
      </c>
      <c r="DK979" s="294">
        <v>3068</v>
      </c>
      <c r="DL979" s="294">
        <v>3744</v>
      </c>
      <c r="DM979" s="294">
        <v>4305</v>
      </c>
      <c r="DN979" s="187">
        <v>4867</v>
      </c>
    </row>
    <row r="980" spans="103:118" x14ac:dyDescent="0.2">
      <c r="CY980" s="187" t="s">
        <v>472</v>
      </c>
      <c r="CZ980" s="295">
        <v>76182</v>
      </c>
      <c r="DA980" s="294">
        <v>1450</v>
      </c>
      <c r="DB980" s="294">
        <v>1580</v>
      </c>
      <c r="DC980" s="294">
        <v>1850</v>
      </c>
      <c r="DD980" s="294">
        <v>2450</v>
      </c>
      <c r="DE980" s="294">
        <v>2990</v>
      </c>
      <c r="DF980" s="294">
        <v>3438</v>
      </c>
      <c r="DG980" s="187">
        <v>3887</v>
      </c>
      <c r="DH980" s="294">
        <v>1885</v>
      </c>
      <c r="DI980" s="294">
        <v>2054</v>
      </c>
      <c r="DJ980" s="294">
        <v>2405</v>
      </c>
      <c r="DK980" s="294">
        <v>3185</v>
      </c>
      <c r="DL980" s="294">
        <v>3887</v>
      </c>
      <c r="DM980" s="294">
        <v>4469</v>
      </c>
      <c r="DN980" s="187">
        <v>5053</v>
      </c>
    </row>
    <row r="981" spans="103:118" x14ac:dyDescent="0.2">
      <c r="CY981" s="187" t="s">
        <v>472</v>
      </c>
      <c r="CZ981" s="295">
        <v>76185</v>
      </c>
      <c r="DA981" s="294">
        <v>1270</v>
      </c>
      <c r="DB981" s="294">
        <v>1390</v>
      </c>
      <c r="DC981" s="294">
        <v>1620</v>
      </c>
      <c r="DD981" s="294">
        <v>2150</v>
      </c>
      <c r="DE981" s="294">
        <v>2620</v>
      </c>
      <c r="DF981" s="294">
        <v>3013</v>
      </c>
      <c r="DG981" s="187">
        <v>3406</v>
      </c>
      <c r="DH981" s="294">
        <v>1651</v>
      </c>
      <c r="DI981" s="294">
        <v>1807</v>
      </c>
      <c r="DJ981" s="294">
        <v>2106</v>
      </c>
      <c r="DK981" s="294">
        <v>2795</v>
      </c>
      <c r="DL981" s="294">
        <v>3406</v>
      </c>
      <c r="DM981" s="294">
        <v>3916</v>
      </c>
      <c r="DN981" s="187">
        <v>4427</v>
      </c>
    </row>
    <row r="982" spans="103:118" x14ac:dyDescent="0.2">
      <c r="CY982" s="187" t="s">
        <v>472</v>
      </c>
      <c r="CZ982" s="295">
        <v>76244</v>
      </c>
      <c r="DA982" s="294">
        <v>1820</v>
      </c>
      <c r="DB982" s="294">
        <v>1990</v>
      </c>
      <c r="DC982" s="294">
        <v>2320</v>
      </c>
      <c r="DD982" s="294">
        <v>3080</v>
      </c>
      <c r="DE982" s="294">
        <v>3750</v>
      </c>
      <c r="DF982" s="294">
        <v>4312</v>
      </c>
      <c r="DG982" s="187">
        <v>4875</v>
      </c>
      <c r="DH982" s="294">
        <v>2366</v>
      </c>
      <c r="DI982" s="294">
        <v>2587</v>
      </c>
      <c r="DJ982" s="294">
        <v>3016</v>
      </c>
      <c r="DK982" s="294">
        <v>4004</v>
      </c>
      <c r="DL982" s="294">
        <v>4875</v>
      </c>
      <c r="DM982" s="294">
        <v>5605</v>
      </c>
      <c r="DN982" s="187">
        <v>6337</v>
      </c>
    </row>
    <row r="983" spans="103:118" x14ac:dyDescent="0.2">
      <c r="CY983" s="187" t="s">
        <v>472</v>
      </c>
      <c r="CZ983" s="295">
        <v>76248</v>
      </c>
      <c r="DA983" s="294">
        <v>1750</v>
      </c>
      <c r="DB983" s="294">
        <v>1910</v>
      </c>
      <c r="DC983" s="294">
        <v>2230</v>
      </c>
      <c r="DD983" s="294">
        <v>2960</v>
      </c>
      <c r="DE983" s="294">
        <v>3610</v>
      </c>
      <c r="DF983" s="294">
        <v>4151</v>
      </c>
      <c r="DG983" s="187">
        <v>4693</v>
      </c>
      <c r="DH983" s="294">
        <v>2275</v>
      </c>
      <c r="DI983" s="294">
        <v>2483</v>
      </c>
      <c r="DJ983" s="294">
        <v>2899</v>
      </c>
      <c r="DK983" s="294">
        <v>3848</v>
      </c>
      <c r="DL983" s="294">
        <v>4693</v>
      </c>
      <c r="DM983" s="294">
        <v>5396</v>
      </c>
      <c r="DN983" s="187">
        <v>6100</v>
      </c>
    </row>
    <row r="984" spans="103:118" x14ac:dyDescent="0.2">
      <c r="CY984" s="187" t="s">
        <v>472</v>
      </c>
      <c r="CZ984" s="295">
        <v>76262</v>
      </c>
      <c r="DA984" s="294">
        <v>1500</v>
      </c>
      <c r="DB984" s="294">
        <v>1600</v>
      </c>
      <c r="DC984" s="294">
        <v>1870</v>
      </c>
      <c r="DD984" s="294">
        <v>2390</v>
      </c>
      <c r="DE984" s="294">
        <v>3020</v>
      </c>
      <c r="DF984" s="294">
        <v>3473</v>
      </c>
      <c r="DG984" s="187">
        <v>3926</v>
      </c>
      <c r="DH984" s="294">
        <v>1950</v>
      </c>
      <c r="DI984" s="294">
        <v>2080</v>
      </c>
      <c r="DJ984" s="294">
        <v>2431</v>
      </c>
      <c r="DK984" s="294">
        <v>3107</v>
      </c>
      <c r="DL984" s="294">
        <v>3926</v>
      </c>
      <c r="DM984" s="294">
        <v>4514</v>
      </c>
      <c r="DN984" s="187">
        <v>5103</v>
      </c>
    </row>
    <row r="985" spans="103:118" x14ac:dyDescent="0.2">
      <c r="CY985" s="187" t="s">
        <v>472</v>
      </c>
      <c r="CZ985" s="295">
        <v>76439</v>
      </c>
      <c r="DA985" s="294">
        <v>1200</v>
      </c>
      <c r="DB985" s="294">
        <v>1310</v>
      </c>
      <c r="DC985" s="294">
        <v>1530</v>
      </c>
      <c r="DD985" s="294">
        <v>2030</v>
      </c>
      <c r="DE985" s="294">
        <v>2470</v>
      </c>
      <c r="DF985" s="294">
        <v>2840</v>
      </c>
      <c r="DG985" s="187">
        <v>3211</v>
      </c>
      <c r="DH985" s="294">
        <v>1560</v>
      </c>
      <c r="DI985" s="294">
        <v>1703</v>
      </c>
      <c r="DJ985" s="294">
        <v>1989</v>
      </c>
      <c r="DK985" s="294">
        <v>2639</v>
      </c>
      <c r="DL985" s="294">
        <v>3211</v>
      </c>
      <c r="DM985" s="294">
        <v>3692</v>
      </c>
      <c r="DN985" s="187">
        <v>4174</v>
      </c>
    </row>
    <row r="986" spans="103:118" x14ac:dyDescent="0.2">
      <c r="CY986" s="187" t="s">
        <v>472</v>
      </c>
      <c r="CZ986" s="295">
        <v>76462</v>
      </c>
      <c r="DA986" s="294">
        <v>810</v>
      </c>
      <c r="DB986" s="294">
        <v>890</v>
      </c>
      <c r="DC986" s="294">
        <v>1040</v>
      </c>
      <c r="DD986" s="294">
        <v>1380</v>
      </c>
      <c r="DE986" s="294">
        <v>1680</v>
      </c>
      <c r="DF986" s="294">
        <v>1932</v>
      </c>
      <c r="DG986" s="187">
        <v>2184</v>
      </c>
      <c r="DH986" s="294">
        <v>1053</v>
      </c>
      <c r="DI986" s="294">
        <v>1157</v>
      </c>
      <c r="DJ986" s="294">
        <v>1352</v>
      </c>
      <c r="DK986" s="294">
        <v>1794</v>
      </c>
      <c r="DL986" s="294">
        <v>2184</v>
      </c>
      <c r="DM986" s="294">
        <v>2511</v>
      </c>
      <c r="DN986" s="187">
        <v>2839</v>
      </c>
    </row>
    <row r="987" spans="103:118" x14ac:dyDescent="0.2">
      <c r="CY987" s="187" t="s">
        <v>472</v>
      </c>
      <c r="CZ987" s="295">
        <v>76485</v>
      </c>
      <c r="DA987" s="294">
        <v>1200</v>
      </c>
      <c r="DB987" s="294">
        <v>1310</v>
      </c>
      <c r="DC987" s="294">
        <v>1530</v>
      </c>
      <c r="DD987" s="294">
        <v>2030</v>
      </c>
      <c r="DE987" s="294">
        <v>2470</v>
      </c>
      <c r="DF987" s="294">
        <v>2840</v>
      </c>
      <c r="DG987" s="187">
        <v>3211</v>
      </c>
      <c r="DH987" s="294">
        <v>1560</v>
      </c>
      <c r="DI987" s="294">
        <v>1703</v>
      </c>
      <c r="DJ987" s="294">
        <v>1989</v>
      </c>
      <c r="DK987" s="294">
        <v>2639</v>
      </c>
      <c r="DL987" s="294">
        <v>3211</v>
      </c>
      <c r="DM987" s="294">
        <v>3692</v>
      </c>
      <c r="DN987" s="187">
        <v>4174</v>
      </c>
    </row>
    <row r="988" spans="103:118" x14ac:dyDescent="0.2">
      <c r="CY988" s="187" t="s">
        <v>472</v>
      </c>
      <c r="CZ988" s="295">
        <v>76486</v>
      </c>
      <c r="DA988" s="294">
        <v>710</v>
      </c>
      <c r="DB988" s="294">
        <v>770</v>
      </c>
      <c r="DC988" s="294">
        <v>910</v>
      </c>
      <c r="DD988" s="294">
        <v>1200</v>
      </c>
      <c r="DE988" s="294">
        <v>1460</v>
      </c>
      <c r="DF988" s="294">
        <v>1679</v>
      </c>
      <c r="DG988" s="187">
        <v>1898</v>
      </c>
      <c r="DH988" s="294">
        <v>923</v>
      </c>
      <c r="DI988" s="294">
        <v>1001</v>
      </c>
      <c r="DJ988" s="294">
        <v>1183</v>
      </c>
      <c r="DK988" s="294">
        <v>1560</v>
      </c>
      <c r="DL988" s="294">
        <v>1898</v>
      </c>
      <c r="DM988" s="294">
        <v>2182</v>
      </c>
      <c r="DN988" s="187">
        <v>2467</v>
      </c>
    </row>
    <row r="989" spans="103:118" x14ac:dyDescent="0.2">
      <c r="CY989" s="187" t="s">
        <v>472</v>
      </c>
      <c r="CZ989" s="295">
        <v>76487</v>
      </c>
      <c r="DA989" s="294">
        <v>1590</v>
      </c>
      <c r="DB989" s="294">
        <v>1740</v>
      </c>
      <c r="DC989" s="294">
        <v>2020</v>
      </c>
      <c r="DD989" s="294">
        <v>2710</v>
      </c>
      <c r="DE989" s="294">
        <v>3220</v>
      </c>
      <c r="DF989" s="294">
        <v>3703</v>
      </c>
      <c r="DG989" s="187">
        <v>4186</v>
      </c>
      <c r="DH989" s="294">
        <v>2067</v>
      </c>
      <c r="DI989" s="294">
        <v>2262</v>
      </c>
      <c r="DJ989" s="294">
        <v>2626</v>
      </c>
      <c r="DK989" s="294">
        <v>3523</v>
      </c>
      <c r="DL989" s="294">
        <v>4186</v>
      </c>
      <c r="DM989" s="294">
        <v>4813</v>
      </c>
      <c r="DN989" s="187">
        <v>5441</v>
      </c>
    </row>
    <row r="990" spans="103:118" x14ac:dyDescent="0.2">
      <c r="CY990" s="187" t="s">
        <v>472</v>
      </c>
      <c r="CZ990" s="295">
        <v>76490</v>
      </c>
      <c r="DA990" s="294">
        <v>940</v>
      </c>
      <c r="DB990" s="294">
        <v>1020</v>
      </c>
      <c r="DC990" s="294">
        <v>1200</v>
      </c>
      <c r="DD990" s="294">
        <v>1590</v>
      </c>
      <c r="DE990" s="294">
        <v>1930</v>
      </c>
      <c r="DF990" s="294">
        <v>2219</v>
      </c>
      <c r="DG990" s="187">
        <v>2509</v>
      </c>
      <c r="DH990" s="294">
        <v>1222</v>
      </c>
      <c r="DI990" s="294">
        <v>1326</v>
      </c>
      <c r="DJ990" s="294">
        <v>1560</v>
      </c>
      <c r="DK990" s="294">
        <v>2067</v>
      </c>
      <c r="DL990" s="294">
        <v>2509</v>
      </c>
      <c r="DM990" s="294">
        <v>2884</v>
      </c>
      <c r="DN990" s="187">
        <v>3261</v>
      </c>
    </row>
    <row r="991" spans="103:118" x14ac:dyDescent="0.2">
      <c r="CY991" s="187" t="s">
        <v>473</v>
      </c>
      <c r="CZ991" s="295">
        <v>75601</v>
      </c>
      <c r="DA991" s="294">
        <v>790</v>
      </c>
      <c r="DB991" s="294">
        <v>830</v>
      </c>
      <c r="DC991" s="294">
        <v>1000</v>
      </c>
      <c r="DD991" s="294">
        <v>1360</v>
      </c>
      <c r="DE991" s="294">
        <v>1480</v>
      </c>
      <c r="DF991" s="294">
        <v>1702</v>
      </c>
      <c r="DG991" s="187">
        <v>1924</v>
      </c>
      <c r="DH991" s="294">
        <v>1027</v>
      </c>
      <c r="DI991" s="294">
        <v>1079</v>
      </c>
      <c r="DJ991" s="294">
        <v>1300</v>
      </c>
      <c r="DK991" s="294">
        <v>1768</v>
      </c>
      <c r="DL991" s="294">
        <v>1924</v>
      </c>
      <c r="DM991" s="294">
        <v>2212</v>
      </c>
      <c r="DN991" s="187">
        <v>2501</v>
      </c>
    </row>
    <row r="992" spans="103:118" x14ac:dyDescent="0.2">
      <c r="CY992" s="187" t="s">
        <v>473</v>
      </c>
      <c r="CZ992" s="295">
        <v>75602</v>
      </c>
      <c r="DA992" s="294">
        <v>780</v>
      </c>
      <c r="DB992" s="294">
        <v>810</v>
      </c>
      <c r="DC992" s="294">
        <v>990</v>
      </c>
      <c r="DD992" s="294">
        <v>1330</v>
      </c>
      <c r="DE992" s="294">
        <v>1460</v>
      </c>
      <c r="DF992" s="294">
        <v>1679</v>
      </c>
      <c r="DG992" s="187">
        <v>1898</v>
      </c>
      <c r="DH992" s="294">
        <v>1014</v>
      </c>
      <c r="DI992" s="294">
        <v>1053</v>
      </c>
      <c r="DJ992" s="294">
        <v>1287</v>
      </c>
      <c r="DK992" s="294">
        <v>1729</v>
      </c>
      <c r="DL992" s="294">
        <v>1898</v>
      </c>
      <c r="DM992" s="294">
        <v>2182</v>
      </c>
      <c r="DN992" s="187">
        <v>2467</v>
      </c>
    </row>
    <row r="993" spans="103:118" x14ac:dyDescent="0.2">
      <c r="CY993" s="187" t="s">
        <v>473</v>
      </c>
      <c r="CZ993" s="295">
        <v>75605</v>
      </c>
      <c r="DA993" s="294">
        <v>960</v>
      </c>
      <c r="DB993" s="294">
        <v>1010</v>
      </c>
      <c r="DC993" s="294">
        <v>1210</v>
      </c>
      <c r="DD993" s="294">
        <v>1650</v>
      </c>
      <c r="DE993" s="294">
        <v>1800</v>
      </c>
      <c r="DF993" s="294">
        <v>2070</v>
      </c>
      <c r="DG993" s="187">
        <v>2340</v>
      </c>
      <c r="DH993" s="294">
        <v>1248</v>
      </c>
      <c r="DI993" s="294">
        <v>1313</v>
      </c>
      <c r="DJ993" s="294">
        <v>1573</v>
      </c>
      <c r="DK993" s="294">
        <v>2145</v>
      </c>
      <c r="DL993" s="294">
        <v>2340</v>
      </c>
      <c r="DM993" s="294">
        <v>2691</v>
      </c>
      <c r="DN993" s="187">
        <v>3042</v>
      </c>
    </row>
    <row r="994" spans="103:118" x14ac:dyDescent="0.2">
      <c r="CY994" s="187" t="s">
        <v>473</v>
      </c>
      <c r="CZ994" s="295">
        <v>75639</v>
      </c>
      <c r="DA994" s="294">
        <v>800</v>
      </c>
      <c r="DB994" s="294">
        <v>840</v>
      </c>
      <c r="DC994" s="294">
        <v>1100</v>
      </c>
      <c r="DD994" s="294">
        <v>1330</v>
      </c>
      <c r="DE994" s="294">
        <v>1490</v>
      </c>
      <c r="DF994" s="294">
        <v>1713</v>
      </c>
      <c r="DG994" s="187">
        <v>1937</v>
      </c>
      <c r="DH994" s="294">
        <v>1040</v>
      </c>
      <c r="DI994" s="294">
        <v>1092</v>
      </c>
      <c r="DJ994" s="294">
        <v>1430</v>
      </c>
      <c r="DK994" s="294">
        <v>1729</v>
      </c>
      <c r="DL994" s="294">
        <v>1937</v>
      </c>
      <c r="DM994" s="294">
        <v>2226</v>
      </c>
      <c r="DN994" s="187">
        <v>2518</v>
      </c>
    </row>
    <row r="995" spans="103:118" x14ac:dyDescent="0.2">
      <c r="CY995" s="187" t="s">
        <v>473</v>
      </c>
      <c r="CZ995" s="295">
        <v>75640</v>
      </c>
      <c r="DA995" s="294">
        <v>950</v>
      </c>
      <c r="DB995" s="294">
        <v>1000</v>
      </c>
      <c r="DC995" s="294">
        <v>1220</v>
      </c>
      <c r="DD995" s="294">
        <v>1630</v>
      </c>
      <c r="DE995" s="294">
        <v>1780</v>
      </c>
      <c r="DF995" s="294">
        <v>2047</v>
      </c>
      <c r="DG995" s="187">
        <v>2314</v>
      </c>
      <c r="DH995" s="294">
        <v>1235</v>
      </c>
      <c r="DI995" s="294">
        <v>1300</v>
      </c>
      <c r="DJ995" s="294">
        <v>1586</v>
      </c>
      <c r="DK995" s="294">
        <v>2119</v>
      </c>
      <c r="DL995" s="294">
        <v>2314</v>
      </c>
      <c r="DM995" s="294">
        <v>2661</v>
      </c>
      <c r="DN995" s="187">
        <v>3008</v>
      </c>
    </row>
    <row r="996" spans="103:118" x14ac:dyDescent="0.2">
      <c r="CY996" s="187" t="s">
        <v>473</v>
      </c>
      <c r="CZ996" s="295">
        <v>75642</v>
      </c>
      <c r="DA996" s="294">
        <v>870</v>
      </c>
      <c r="DB996" s="294">
        <v>920</v>
      </c>
      <c r="DC996" s="294">
        <v>1210</v>
      </c>
      <c r="DD996" s="294">
        <v>1460</v>
      </c>
      <c r="DE996" s="294">
        <v>1640</v>
      </c>
      <c r="DF996" s="294">
        <v>1886</v>
      </c>
      <c r="DG996" s="187">
        <v>2132</v>
      </c>
      <c r="DH996" s="294">
        <v>1131</v>
      </c>
      <c r="DI996" s="294">
        <v>1196</v>
      </c>
      <c r="DJ996" s="294">
        <v>1573</v>
      </c>
      <c r="DK996" s="294">
        <v>1898</v>
      </c>
      <c r="DL996" s="294">
        <v>2132</v>
      </c>
      <c r="DM996" s="294">
        <v>2451</v>
      </c>
      <c r="DN996" s="187">
        <v>2771</v>
      </c>
    </row>
    <row r="997" spans="103:118" x14ac:dyDescent="0.2">
      <c r="CY997" s="187" t="s">
        <v>473</v>
      </c>
      <c r="CZ997" s="295">
        <v>75650</v>
      </c>
      <c r="DA997" s="294">
        <v>910</v>
      </c>
      <c r="DB997" s="294">
        <v>960</v>
      </c>
      <c r="DC997" s="294">
        <v>1260</v>
      </c>
      <c r="DD997" s="294">
        <v>1520</v>
      </c>
      <c r="DE997" s="294">
        <v>1710</v>
      </c>
      <c r="DF997" s="294">
        <v>1966</v>
      </c>
      <c r="DG997" s="187">
        <v>2223</v>
      </c>
      <c r="DH997" s="294">
        <v>1183</v>
      </c>
      <c r="DI997" s="294">
        <v>1248</v>
      </c>
      <c r="DJ997" s="294">
        <v>1638</v>
      </c>
      <c r="DK997" s="294">
        <v>1976</v>
      </c>
      <c r="DL997" s="294">
        <v>2223</v>
      </c>
      <c r="DM997" s="294">
        <v>2555</v>
      </c>
      <c r="DN997" s="187">
        <v>2889</v>
      </c>
    </row>
    <row r="998" spans="103:118" x14ac:dyDescent="0.2">
      <c r="CY998" s="187" t="s">
        <v>473</v>
      </c>
      <c r="CZ998" s="295">
        <v>75651</v>
      </c>
      <c r="DA998" s="294">
        <v>810</v>
      </c>
      <c r="DB998" s="294">
        <v>850</v>
      </c>
      <c r="DC998" s="294">
        <v>1100</v>
      </c>
      <c r="DD998" s="294">
        <v>1360</v>
      </c>
      <c r="DE998" s="294">
        <v>1520</v>
      </c>
      <c r="DF998" s="294">
        <v>1748</v>
      </c>
      <c r="DG998" s="187">
        <v>1976</v>
      </c>
      <c r="DH998" s="294">
        <v>1053</v>
      </c>
      <c r="DI998" s="294">
        <v>1105</v>
      </c>
      <c r="DJ998" s="294">
        <v>1430</v>
      </c>
      <c r="DK998" s="294">
        <v>1768</v>
      </c>
      <c r="DL998" s="294">
        <v>1976</v>
      </c>
      <c r="DM998" s="294">
        <v>2272</v>
      </c>
      <c r="DN998" s="187">
        <v>2568</v>
      </c>
    </row>
    <row r="999" spans="103:118" x14ac:dyDescent="0.2">
      <c r="CY999" s="187" t="s">
        <v>473</v>
      </c>
      <c r="CZ999" s="295">
        <v>75657</v>
      </c>
      <c r="DA999" s="294">
        <v>740</v>
      </c>
      <c r="DB999" s="294">
        <v>780</v>
      </c>
      <c r="DC999" s="294">
        <v>1020</v>
      </c>
      <c r="DD999" s="294">
        <v>1230</v>
      </c>
      <c r="DE999" s="294">
        <v>1390</v>
      </c>
      <c r="DF999" s="294">
        <v>1598</v>
      </c>
      <c r="DG999" s="187">
        <v>1807</v>
      </c>
      <c r="DH999" s="294">
        <v>962</v>
      </c>
      <c r="DI999" s="294">
        <v>1014</v>
      </c>
      <c r="DJ999" s="294">
        <v>1326</v>
      </c>
      <c r="DK999" s="294">
        <v>1599</v>
      </c>
      <c r="DL999" s="294">
        <v>1807</v>
      </c>
      <c r="DM999" s="294">
        <v>2077</v>
      </c>
      <c r="DN999" s="187">
        <v>2349</v>
      </c>
    </row>
    <row r="1000" spans="103:118" x14ac:dyDescent="0.2">
      <c r="CY1000" s="187" t="s">
        <v>473</v>
      </c>
      <c r="CZ1000" s="295">
        <v>75659</v>
      </c>
      <c r="DA1000" s="294">
        <v>800</v>
      </c>
      <c r="DB1000" s="294">
        <v>840</v>
      </c>
      <c r="DC1000" s="294">
        <v>1100</v>
      </c>
      <c r="DD1000" s="294">
        <v>1330</v>
      </c>
      <c r="DE1000" s="294">
        <v>1490</v>
      </c>
      <c r="DF1000" s="294">
        <v>1713</v>
      </c>
      <c r="DG1000" s="187">
        <v>1937</v>
      </c>
      <c r="DH1000" s="294">
        <v>1040</v>
      </c>
      <c r="DI1000" s="294">
        <v>1092</v>
      </c>
      <c r="DJ1000" s="294">
        <v>1430</v>
      </c>
      <c r="DK1000" s="294">
        <v>1729</v>
      </c>
      <c r="DL1000" s="294">
        <v>1937</v>
      </c>
      <c r="DM1000" s="294">
        <v>2226</v>
      </c>
      <c r="DN1000" s="187">
        <v>2518</v>
      </c>
    </row>
    <row r="1001" spans="103:118" x14ac:dyDescent="0.2">
      <c r="CY1001" s="187" t="s">
        <v>473</v>
      </c>
      <c r="CZ1001" s="295">
        <v>75661</v>
      </c>
      <c r="DA1001" s="294">
        <v>840</v>
      </c>
      <c r="DB1001" s="294">
        <v>890</v>
      </c>
      <c r="DC1001" s="294">
        <v>1150</v>
      </c>
      <c r="DD1001" s="294">
        <v>1400</v>
      </c>
      <c r="DE1001" s="294">
        <v>1570</v>
      </c>
      <c r="DF1001" s="294">
        <v>1805</v>
      </c>
      <c r="DG1001" s="187">
        <v>2041</v>
      </c>
      <c r="DH1001" s="294">
        <v>1092</v>
      </c>
      <c r="DI1001" s="294">
        <v>1157</v>
      </c>
      <c r="DJ1001" s="294">
        <v>1495</v>
      </c>
      <c r="DK1001" s="294">
        <v>1820</v>
      </c>
      <c r="DL1001" s="294">
        <v>2041</v>
      </c>
      <c r="DM1001" s="294">
        <v>2346</v>
      </c>
      <c r="DN1001" s="187">
        <v>2653</v>
      </c>
    </row>
    <row r="1002" spans="103:118" x14ac:dyDescent="0.2">
      <c r="CY1002" s="187" t="s">
        <v>473</v>
      </c>
      <c r="CZ1002" s="295">
        <v>75670</v>
      </c>
      <c r="DA1002" s="294">
        <v>720</v>
      </c>
      <c r="DB1002" s="294">
        <v>760</v>
      </c>
      <c r="DC1002" s="294">
        <v>1000</v>
      </c>
      <c r="DD1002" s="294">
        <v>1210</v>
      </c>
      <c r="DE1002" s="294">
        <v>1360</v>
      </c>
      <c r="DF1002" s="294">
        <v>1564</v>
      </c>
      <c r="DG1002" s="187">
        <v>1768</v>
      </c>
      <c r="DH1002" s="294">
        <v>936</v>
      </c>
      <c r="DI1002" s="294">
        <v>988</v>
      </c>
      <c r="DJ1002" s="294">
        <v>1300</v>
      </c>
      <c r="DK1002" s="294">
        <v>1573</v>
      </c>
      <c r="DL1002" s="294">
        <v>1768</v>
      </c>
      <c r="DM1002" s="294">
        <v>2033</v>
      </c>
      <c r="DN1002" s="187">
        <v>2298</v>
      </c>
    </row>
    <row r="1003" spans="103:118" x14ac:dyDescent="0.2">
      <c r="CY1003" s="187" t="s">
        <v>473</v>
      </c>
      <c r="CZ1003" s="295">
        <v>75671</v>
      </c>
      <c r="DA1003" s="294">
        <v>800</v>
      </c>
      <c r="DB1003" s="294">
        <v>840</v>
      </c>
      <c r="DC1003" s="294">
        <v>1100</v>
      </c>
      <c r="DD1003" s="294">
        <v>1330</v>
      </c>
      <c r="DE1003" s="294">
        <v>1490</v>
      </c>
      <c r="DF1003" s="294">
        <v>1713</v>
      </c>
      <c r="DG1003" s="187">
        <v>1937</v>
      </c>
      <c r="DH1003" s="294">
        <v>1040</v>
      </c>
      <c r="DI1003" s="294">
        <v>1092</v>
      </c>
      <c r="DJ1003" s="294">
        <v>1430</v>
      </c>
      <c r="DK1003" s="294">
        <v>1729</v>
      </c>
      <c r="DL1003" s="294">
        <v>1937</v>
      </c>
      <c r="DM1003" s="294">
        <v>2226</v>
      </c>
      <c r="DN1003" s="187">
        <v>2518</v>
      </c>
    </row>
    <row r="1004" spans="103:118" x14ac:dyDescent="0.2">
      <c r="CY1004" s="187" t="s">
        <v>473</v>
      </c>
      <c r="CZ1004" s="295">
        <v>75672</v>
      </c>
      <c r="DA1004" s="294">
        <v>830</v>
      </c>
      <c r="DB1004" s="294">
        <v>880</v>
      </c>
      <c r="DC1004" s="294">
        <v>1150</v>
      </c>
      <c r="DD1004" s="294">
        <v>1390</v>
      </c>
      <c r="DE1004" s="294">
        <v>1560</v>
      </c>
      <c r="DF1004" s="294">
        <v>1794</v>
      </c>
      <c r="DG1004" s="187">
        <v>2028</v>
      </c>
      <c r="DH1004" s="294">
        <v>1079</v>
      </c>
      <c r="DI1004" s="294">
        <v>1144</v>
      </c>
      <c r="DJ1004" s="294">
        <v>1495</v>
      </c>
      <c r="DK1004" s="294">
        <v>1807</v>
      </c>
      <c r="DL1004" s="294">
        <v>2028</v>
      </c>
      <c r="DM1004" s="294">
        <v>2332</v>
      </c>
      <c r="DN1004" s="187">
        <v>2636</v>
      </c>
    </row>
    <row r="1005" spans="103:118" x14ac:dyDescent="0.2">
      <c r="CY1005" s="187" t="s">
        <v>473</v>
      </c>
      <c r="CZ1005" s="295">
        <v>75683</v>
      </c>
      <c r="DA1005" s="294">
        <v>900</v>
      </c>
      <c r="DB1005" s="294">
        <v>950</v>
      </c>
      <c r="DC1005" s="294">
        <v>1120</v>
      </c>
      <c r="DD1005" s="294">
        <v>1560</v>
      </c>
      <c r="DE1005" s="294">
        <v>1690</v>
      </c>
      <c r="DF1005" s="294">
        <v>1943</v>
      </c>
      <c r="DG1005" s="187">
        <v>2197</v>
      </c>
      <c r="DH1005" s="294">
        <v>1170</v>
      </c>
      <c r="DI1005" s="294">
        <v>1235</v>
      </c>
      <c r="DJ1005" s="294">
        <v>1456</v>
      </c>
      <c r="DK1005" s="294">
        <v>2028</v>
      </c>
      <c r="DL1005" s="294">
        <v>2197</v>
      </c>
      <c r="DM1005" s="294">
        <v>2525</v>
      </c>
      <c r="DN1005" s="187">
        <v>2856</v>
      </c>
    </row>
    <row r="1006" spans="103:118" x14ac:dyDescent="0.2">
      <c r="CY1006" s="187" t="s">
        <v>473</v>
      </c>
      <c r="CZ1006" s="295">
        <v>75688</v>
      </c>
      <c r="DA1006" s="294">
        <v>800</v>
      </c>
      <c r="DB1006" s="294">
        <v>840</v>
      </c>
      <c r="DC1006" s="294">
        <v>1100</v>
      </c>
      <c r="DD1006" s="294">
        <v>1330</v>
      </c>
      <c r="DE1006" s="294">
        <v>1490</v>
      </c>
      <c r="DF1006" s="294">
        <v>1713</v>
      </c>
      <c r="DG1006" s="187">
        <v>1937</v>
      </c>
      <c r="DH1006" s="294">
        <v>1040</v>
      </c>
      <c r="DI1006" s="294">
        <v>1092</v>
      </c>
      <c r="DJ1006" s="294">
        <v>1430</v>
      </c>
      <c r="DK1006" s="294">
        <v>1729</v>
      </c>
      <c r="DL1006" s="294">
        <v>1937</v>
      </c>
      <c r="DM1006" s="294">
        <v>2226</v>
      </c>
      <c r="DN1006" s="187">
        <v>2518</v>
      </c>
    </row>
    <row r="1007" spans="103:118" x14ac:dyDescent="0.2">
      <c r="CY1007" s="187" t="s">
        <v>473</v>
      </c>
      <c r="CZ1007" s="295">
        <v>75692</v>
      </c>
      <c r="DA1007" s="294">
        <v>1040</v>
      </c>
      <c r="DB1007" s="294">
        <v>1090</v>
      </c>
      <c r="DC1007" s="294">
        <v>1430</v>
      </c>
      <c r="DD1007" s="294">
        <v>1730</v>
      </c>
      <c r="DE1007" s="294">
        <v>1940</v>
      </c>
      <c r="DF1007" s="294">
        <v>2231</v>
      </c>
      <c r="DG1007" s="187">
        <v>2522</v>
      </c>
      <c r="DH1007" s="294">
        <v>1352</v>
      </c>
      <c r="DI1007" s="294">
        <v>1417</v>
      </c>
      <c r="DJ1007" s="294">
        <v>1859</v>
      </c>
      <c r="DK1007" s="294">
        <v>2249</v>
      </c>
      <c r="DL1007" s="294">
        <v>2522</v>
      </c>
      <c r="DM1007" s="294">
        <v>2900</v>
      </c>
      <c r="DN1007" s="187">
        <v>3278</v>
      </c>
    </row>
    <row r="1008" spans="103:118" x14ac:dyDescent="0.2">
      <c r="CY1008" s="187" t="s">
        <v>473</v>
      </c>
      <c r="CZ1008" s="295">
        <v>75694</v>
      </c>
      <c r="DA1008" s="294">
        <v>800</v>
      </c>
      <c r="DB1008" s="294">
        <v>840</v>
      </c>
      <c r="DC1008" s="294">
        <v>1100</v>
      </c>
      <c r="DD1008" s="294">
        <v>1330</v>
      </c>
      <c r="DE1008" s="294">
        <v>1490</v>
      </c>
      <c r="DF1008" s="294">
        <v>1713</v>
      </c>
      <c r="DG1008" s="187">
        <v>1937</v>
      </c>
      <c r="DH1008" s="294">
        <v>1040</v>
      </c>
      <c r="DI1008" s="294">
        <v>1092</v>
      </c>
      <c r="DJ1008" s="294">
        <v>1430</v>
      </c>
      <c r="DK1008" s="294">
        <v>1729</v>
      </c>
      <c r="DL1008" s="294">
        <v>1937</v>
      </c>
      <c r="DM1008" s="294">
        <v>2226</v>
      </c>
      <c r="DN1008" s="187">
        <v>2518</v>
      </c>
    </row>
    <row r="1009" spans="103:118" x14ac:dyDescent="0.2">
      <c r="CY1009" s="187" t="s">
        <v>532</v>
      </c>
      <c r="CZ1009" s="295">
        <v>77001</v>
      </c>
      <c r="DA1009" s="294">
        <v>1050</v>
      </c>
      <c r="DB1009" s="294">
        <v>1110</v>
      </c>
      <c r="DC1009" s="294">
        <v>1330</v>
      </c>
      <c r="DD1009" s="294">
        <v>1760</v>
      </c>
      <c r="DE1009" s="294">
        <v>2260</v>
      </c>
      <c r="DF1009" s="294">
        <v>2599</v>
      </c>
      <c r="DG1009" s="187">
        <v>2938</v>
      </c>
      <c r="DH1009" s="294">
        <v>1365</v>
      </c>
      <c r="DI1009" s="294">
        <v>1443</v>
      </c>
      <c r="DJ1009" s="294">
        <v>1729</v>
      </c>
      <c r="DK1009" s="294">
        <v>2288</v>
      </c>
      <c r="DL1009" s="294">
        <v>2938</v>
      </c>
      <c r="DM1009" s="294">
        <v>3378</v>
      </c>
      <c r="DN1009" s="187">
        <v>3819</v>
      </c>
    </row>
    <row r="1010" spans="103:118" x14ac:dyDescent="0.2">
      <c r="CY1010" s="187" t="s">
        <v>532</v>
      </c>
      <c r="CZ1010" s="295">
        <v>77002</v>
      </c>
      <c r="DA1010" s="294">
        <v>1610</v>
      </c>
      <c r="DB1010" s="294">
        <v>1710</v>
      </c>
      <c r="DC1010" s="294">
        <v>2040</v>
      </c>
      <c r="DD1010" s="294">
        <v>2690</v>
      </c>
      <c r="DE1010" s="294">
        <v>3460</v>
      </c>
      <c r="DF1010" s="294">
        <v>3979</v>
      </c>
      <c r="DG1010" s="187">
        <v>4498</v>
      </c>
      <c r="DH1010" s="294">
        <v>2093</v>
      </c>
      <c r="DI1010" s="294">
        <v>2223</v>
      </c>
      <c r="DJ1010" s="294">
        <v>2652</v>
      </c>
      <c r="DK1010" s="294">
        <v>3497</v>
      </c>
      <c r="DL1010" s="294">
        <v>4498</v>
      </c>
      <c r="DM1010" s="294">
        <v>5172</v>
      </c>
      <c r="DN1010" s="187">
        <v>5847</v>
      </c>
    </row>
    <row r="1011" spans="103:118" x14ac:dyDescent="0.2">
      <c r="CY1011" s="187" t="s">
        <v>532</v>
      </c>
      <c r="CZ1011" s="295">
        <v>77003</v>
      </c>
      <c r="DA1011" s="294">
        <v>1340</v>
      </c>
      <c r="DB1011" s="294">
        <v>1410</v>
      </c>
      <c r="DC1011" s="294">
        <v>1690</v>
      </c>
      <c r="DD1011" s="294">
        <v>2230</v>
      </c>
      <c r="DE1011" s="294">
        <v>2870</v>
      </c>
      <c r="DF1011" s="294">
        <v>3300</v>
      </c>
      <c r="DG1011" s="187">
        <v>3731</v>
      </c>
      <c r="DH1011" s="294">
        <v>1742</v>
      </c>
      <c r="DI1011" s="294">
        <v>1833</v>
      </c>
      <c r="DJ1011" s="294">
        <v>2197</v>
      </c>
      <c r="DK1011" s="294">
        <v>2899</v>
      </c>
      <c r="DL1011" s="294">
        <v>3731</v>
      </c>
      <c r="DM1011" s="294">
        <v>4290</v>
      </c>
      <c r="DN1011" s="187">
        <v>4850</v>
      </c>
    </row>
    <row r="1012" spans="103:118" x14ac:dyDescent="0.2">
      <c r="CY1012" s="187" t="s">
        <v>532</v>
      </c>
      <c r="CZ1012" s="295">
        <v>77004</v>
      </c>
      <c r="DA1012" s="294">
        <v>1000</v>
      </c>
      <c r="DB1012" s="294">
        <v>1050</v>
      </c>
      <c r="DC1012" s="294">
        <v>1260</v>
      </c>
      <c r="DD1012" s="294">
        <v>1660</v>
      </c>
      <c r="DE1012" s="294">
        <v>2140</v>
      </c>
      <c r="DF1012" s="294">
        <v>2461</v>
      </c>
      <c r="DG1012" s="187">
        <v>2782</v>
      </c>
      <c r="DH1012" s="294">
        <v>1300</v>
      </c>
      <c r="DI1012" s="294">
        <v>1365</v>
      </c>
      <c r="DJ1012" s="294">
        <v>1638</v>
      </c>
      <c r="DK1012" s="294">
        <v>2158</v>
      </c>
      <c r="DL1012" s="294">
        <v>2782</v>
      </c>
      <c r="DM1012" s="294">
        <v>3199</v>
      </c>
      <c r="DN1012" s="187">
        <v>3616</v>
      </c>
    </row>
    <row r="1013" spans="103:118" x14ac:dyDescent="0.2">
      <c r="CY1013" s="187" t="s">
        <v>532</v>
      </c>
      <c r="CZ1013" s="295">
        <v>77005</v>
      </c>
      <c r="DA1013" s="294">
        <v>1610</v>
      </c>
      <c r="DB1013" s="294">
        <v>1710</v>
      </c>
      <c r="DC1013" s="294">
        <v>2040</v>
      </c>
      <c r="DD1013" s="294">
        <v>2690</v>
      </c>
      <c r="DE1013" s="294">
        <v>3460</v>
      </c>
      <c r="DF1013" s="294">
        <v>3979</v>
      </c>
      <c r="DG1013" s="187">
        <v>4498</v>
      </c>
      <c r="DH1013" s="294">
        <v>2093</v>
      </c>
      <c r="DI1013" s="294">
        <v>2223</v>
      </c>
      <c r="DJ1013" s="294">
        <v>2652</v>
      </c>
      <c r="DK1013" s="294">
        <v>3497</v>
      </c>
      <c r="DL1013" s="294">
        <v>4498</v>
      </c>
      <c r="DM1013" s="294">
        <v>5172</v>
      </c>
      <c r="DN1013" s="187">
        <v>5847</v>
      </c>
    </row>
    <row r="1014" spans="103:118" x14ac:dyDescent="0.2">
      <c r="CY1014" s="187" t="s">
        <v>532</v>
      </c>
      <c r="CZ1014" s="295">
        <v>77006</v>
      </c>
      <c r="DA1014" s="294">
        <v>1610</v>
      </c>
      <c r="DB1014" s="294">
        <v>1710</v>
      </c>
      <c r="DC1014" s="294">
        <v>2040</v>
      </c>
      <c r="DD1014" s="294">
        <v>2690</v>
      </c>
      <c r="DE1014" s="294">
        <v>3460</v>
      </c>
      <c r="DF1014" s="294">
        <v>3979</v>
      </c>
      <c r="DG1014" s="187">
        <v>4498</v>
      </c>
      <c r="DH1014" s="294">
        <v>2093</v>
      </c>
      <c r="DI1014" s="294">
        <v>2223</v>
      </c>
      <c r="DJ1014" s="294">
        <v>2652</v>
      </c>
      <c r="DK1014" s="294">
        <v>3497</v>
      </c>
      <c r="DL1014" s="294">
        <v>4498</v>
      </c>
      <c r="DM1014" s="294">
        <v>5172</v>
      </c>
      <c r="DN1014" s="187">
        <v>5847</v>
      </c>
    </row>
    <row r="1015" spans="103:118" x14ac:dyDescent="0.2">
      <c r="CY1015" s="187" t="s">
        <v>532</v>
      </c>
      <c r="CZ1015" s="295">
        <v>77007</v>
      </c>
      <c r="DA1015" s="294">
        <v>1610</v>
      </c>
      <c r="DB1015" s="294">
        <v>1710</v>
      </c>
      <c r="DC1015" s="294">
        <v>2040</v>
      </c>
      <c r="DD1015" s="294">
        <v>2690</v>
      </c>
      <c r="DE1015" s="294">
        <v>3460</v>
      </c>
      <c r="DF1015" s="294">
        <v>3979</v>
      </c>
      <c r="DG1015" s="187">
        <v>4498</v>
      </c>
      <c r="DH1015" s="294">
        <v>2093</v>
      </c>
      <c r="DI1015" s="294">
        <v>2223</v>
      </c>
      <c r="DJ1015" s="294">
        <v>2652</v>
      </c>
      <c r="DK1015" s="294">
        <v>3497</v>
      </c>
      <c r="DL1015" s="294">
        <v>4498</v>
      </c>
      <c r="DM1015" s="294">
        <v>5172</v>
      </c>
      <c r="DN1015" s="187">
        <v>5847</v>
      </c>
    </row>
    <row r="1016" spans="103:118" x14ac:dyDescent="0.2">
      <c r="CY1016" s="187" t="s">
        <v>532</v>
      </c>
      <c r="CZ1016" s="295">
        <v>77008</v>
      </c>
      <c r="DA1016" s="294">
        <v>1310</v>
      </c>
      <c r="DB1016" s="294">
        <v>1390</v>
      </c>
      <c r="DC1016" s="294">
        <v>1660</v>
      </c>
      <c r="DD1016" s="294">
        <v>2190</v>
      </c>
      <c r="DE1016" s="294">
        <v>2820</v>
      </c>
      <c r="DF1016" s="294">
        <v>3243</v>
      </c>
      <c r="DG1016" s="187">
        <v>3666</v>
      </c>
      <c r="DH1016" s="294">
        <v>1703</v>
      </c>
      <c r="DI1016" s="294">
        <v>1807</v>
      </c>
      <c r="DJ1016" s="294">
        <v>2158</v>
      </c>
      <c r="DK1016" s="294">
        <v>2847</v>
      </c>
      <c r="DL1016" s="294">
        <v>3666</v>
      </c>
      <c r="DM1016" s="294">
        <v>4215</v>
      </c>
      <c r="DN1016" s="187">
        <v>4765</v>
      </c>
    </row>
    <row r="1017" spans="103:118" x14ac:dyDescent="0.2">
      <c r="CY1017" s="187" t="s">
        <v>532</v>
      </c>
      <c r="CZ1017" s="295">
        <v>77009</v>
      </c>
      <c r="DA1017" s="294">
        <v>890</v>
      </c>
      <c r="DB1017" s="294">
        <v>940</v>
      </c>
      <c r="DC1017" s="294">
        <v>1130</v>
      </c>
      <c r="DD1017" s="294">
        <v>1490</v>
      </c>
      <c r="DE1017" s="294">
        <v>1920</v>
      </c>
      <c r="DF1017" s="294">
        <v>2208</v>
      </c>
      <c r="DG1017" s="187">
        <v>2496</v>
      </c>
      <c r="DH1017" s="294">
        <v>1157</v>
      </c>
      <c r="DI1017" s="294">
        <v>1222</v>
      </c>
      <c r="DJ1017" s="294">
        <v>1469</v>
      </c>
      <c r="DK1017" s="294">
        <v>1937</v>
      </c>
      <c r="DL1017" s="294">
        <v>2496</v>
      </c>
      <c r="DM1017" s="294">
        <v>2870</v>
      </c>
      <c r="DN1017" s="187">
        <v>3244</v>
      </c>
    </row>
    <row r="1018" spans="103:118" x14ac:dyDescent="0.2">
      <c r="CY1018" s="187" t="s">
        <v>532</v>
      </c>
      <c r="CZ1018" s="295">
        <v>77010</v>
      </c>
      <c r="DA1018" s="294">
        <v>1610</v>
      </c>
      <c r="DB1018" s="294">
        <v>1710</v>
      </c>
      <c r="DC1018" s="294">
        <v>2040</v>
      </c>
      <c r="DD1018" s="294">
        <v>2690</v>
      </c>
      <c r="DE1018" s="294">
        <v>3460</v>
      </c>
      <c r="DF1018" s="294">
        <v>3979</v>
      </c>
      <c r="DG1018" s="187">
        <v>4498</v>
      </c>
      <c r="DH1018" s="294">
        <v>2093</v>
      </c>
      <c r="DI1018" s="294">
        <v>2223</v>
      </c>
      <c r="DJ1018" s="294">
        <v>2652</v>
      </c>
      <c r="DK1018" s="294">
        <v>3497</v>
      </c>
      <c r="DL1018" s="294">
        <v>4498</v>
      </c>
      <c r="DM1018" s="294">
        <v>5172</v>
      </c>
      <c r="DN1018" s="187">
        <v>5847</v>
      </c>
    </row>
    <row r="1019" spans="103:118" x14ac:dyDescent="0.2">
      <c r="CY1019" s="187" t="s">
        <v>532</v>
      </c>
      <c r="CZ1019" s="295">
        <v>77011</v>
      </c>
      <c r="DA1019" s="294">
        <v>720</v>
      </c>
      <c r="DB1019" s="294">
        <v>760</v>
      </c>
      <c r="DC1019" s="294">
        <v>910</v>
      </c>
      <c r="DD1019" s="294">
        <v>1200</v>
      </c>
      <c r="DE1019" s="294">
        <v>1540</v>
      </c>
      <c r="DF1019" s="294">
        <v>1771</v>
      </c>
      <c r="DG1019" s="187">
        <v>2002</v>
      </c>
      <c r="DH1019" s="294">
        <v>936</v>
      </c>
      <c r="DI1019" s="294">
        <v>988</v>
      </c>
      <c r="DJ1019" s="294">
        <v>1183</v>
      </c>
      <c r="DK1019" s="294">
        <v>1560</v>
      </c>
      <c r="DL1019" s="294">
        <v>2002</v>
      </c>
      <c r="DM1019" s="294">
        <v>2302</v>
      </c>
      <c r="DN1019" s="187">
        <v>2602</v>
      </c>
    </row>
    <row r="1020" spans="103:118" x14ac:dyDescent="0.2">
      <c r="CY1020" s="187" t="s">
        <v>532</v>
      </c>
      <c r="CZ1020" s="295">
        <v>77012</v>
      </c>
      <c r="DA1020" s="294">
        <v>740</v>
      </c>
      <c r="DB1020" s="294">
        <v>780</v>
      </c>
      <c r="DC1020" s="294">
        <v>930</v>
      </c>
      <c r="DD1020" s="294">
        <v>1230</v>
      </c>
      <c r="DE1020" s="294">
        <v>1580</v>
      </c>
      <c r="DF1020" s="294">
        <v>1817</v>
      </c>
      <c r="DG1020" s="187">
        <v>2054</v>
      </c>
      <c r="DH1020" s="294">
        <v>962</v>
      </c>
      <c r="DI1020" s="294">
        <v>1014</v>
      </c>
      <c r="DJ1020" s="294">
        <v>1209</v>
      </c>
      <c r="DK1020" s="294">
        <v>1599</v>
      </c>
      <c r="DL1020" s="294">
        <v>2054</v>
      </c>
      <c r="DM1020" s="294">
        <v>2362</v>
      </c>
      <c r="DN1020" s="187">
        <v>2670</v>
      </c>
    </row>
    <row r="1021" spans="103:118" x14ac:dyDescent="0.2">
      <c r="CY1021" s="187" t="s">
        <v>532</v>
      </c>
      <c r="CZ1021" s="295">
        <v>77013</v>
      </c>
      <c r="DA1021" s="294">
        <v>900</v>
      </c>
      <c r="DB1021" s="294">
        <v>950</v>
      </c>
      <c r="DC1021" s="294">
        <v>1140</v>
      </c>
      <c r="DD1021" s="294">
        <v>1510</v>
      </c>
      <c r="DE1021" s="294">
        <v>1930</v>
      </c>
      <c r="DF1021" s="294">
        <v>2219</v>
      </c>
      <c r="DG1021" s="187">
        <v>2509</v>
      </c>
      <c r="DH1021" s="294">
        <v>1170</v>
      </c>
      <c r="DI1021" s="294">
        <v>1235</v>
      </c>
      <c r="DJ1021" s="294">
        <v>1482</v>
      </c>
      <c r="DK1021" s="294">
        <v>1963</v>
      </c>
      <c r="DL1021" s="294">
        <v>2509</v>
      </c>
      <c r="DM1021" s="294">
        <v>2884</v>
      </c>
      <c r="DN1021" s="187">
        <v>3261</v>
      </c>
    </row>
    <row r="1022" spans="103:118" x14ac:dyDescent="0.2">
      <c r="CY1022" s="187" t="s">
        <v>532</v>
      </c>
      <c r="CZ1022" s="295">
        <v>77014</v>
      </c>
      <c r="DA1022" s="294">
        <v>940</v>
      </c>
      <c r="DB1022" s="294">
        <v>1000</v>
      </c>
      <c r="DC1022" s="294">
        <v>1190</v>
      </c>
      <c r="DD1022" s="294">
        <v>1570</v>
      </c>
      <c r="DE1022" s="294">
        <v>2020</v>
      </c>
      <c r="DF1022" s="294">
        <v>2323</v>
      </c>
      <c r="DG1022" s="187">
        <v>2626</v>
      </c>
      <c r="DH1022" s="294">
        <v>1222</v>
      </c>
      <c r="DI1022" s="294">
        <v>1300</v>
      </c>
      <c r="DJ1022" s="294">
        <v>1547</v>
      </c>
      <c r="DK1022" s="294">
        <v>2041</v>
      </c>
      <c r="DL1022" s="294">
        <v>2626</v>
      </c>
      <c r="DM1022" s="294">
        <v>3019</v>
      </c>
      <c r="DN1022" s="187">
        <v>3413</v>
      </c>
    </row>
    <row r="1023" spans="103:118" x14ac:dyDescent="0.2">
      <c r="CY1023" s="187" t="s">
        <v>532</v>
      </c>
      <c r="CZ1023" s="295">
        <v>77015</v>
      </c>
      <c r="DA1023" s="294">
        <v>940</v>
      </c>
      <c r="DB1023" s="294">
        <v>1000</v>
      </c>
      <c r="DC1023" s="294">
        <v>1190</v>
      </c>
      <c r="DD1023" s="294">
        <v>1570</v>
      </c>
      <c r="DE1023" s="294">
        <v>2020</v>
      </c>
      <c r="DF1023" s="294">
        <v>2323</v>
      </c>
      <c r="DG1023" s="187">
        <v>2626</v>
      </c>
      <c r="DH1023" s="294">
        <v>1222</v>
      </c>
      <c r="DI1023" s="294">
        <v>1300</v>
      </c>
      <c r="DJ1023" s="294">
        <v>1547</v>
      </c>
      <c r="DK1023" s="294">
        <v>2041</v>
      </c>
      <c r="DL1023" s="294">
        <v>2626</v>
      </c>
      <c r="DM1023" s="294">
        <v>3019</v>
      </c>
      <c r="DN1023" s="187">
        <v>3413</v>
      </c>
    </row>
    <row r="1024" spans="103:118" x14ac:dyDescent="0.2">
      <c r="CY1024" s="187" t="s">
        <v>532</v>
      </c>
      <c r="CZ1024" s="295">
        <v>77016</v>
      </c>
      <c r="DA1024" s="294">
        <v>890</v>
      </c>
      <c r="DB1024" s="294">
        <v>940</v>
      </c>
      <c r="DC1024" s="294">
        <v>1120</v>
      </c>
      <c r="DD1024" s="294">
        <v>1480</v>
      </c>
      <c r="DE1024" s="294">
        <v>1900</v>
      </c>
      <c r="DF1024" s="294">
        <v>2185</v>
      </c>
      <c r="DG1024" s="187">
        <v>2470</v>
      </c>
      <c r="DH1024" s="294">
        <v>1157</v>
      </c>
      <c r="DI1024" s="294">
        <v>1222</v>
      </c>
      <c r="DJ1024" s="294">
        <v>1456</v>
      </c>
      <c r="DK1024" s="294">
        <v>1924</v>
      </c>
      <c r="DL1024" s="294">
        <v>2470</v>
      </c>
      <c r="DM1024" s="294">
        <v>2840</v>
      </c>
      <c r="DN1024" s="187">
        <v>3211</v>
      </c>
    </row>
    <row r="1025" spans="103:118" x14ac:dyDescent="0.2">
      <c r="CY1025" s="187" t="s">
        <v>532</v>
      </c>
      <c r="CZ1025" s="295">
        <v>77017</v>
      </c>
      <c r="DA1025" s="294">
        <v>870</v>
      </c>
      <c r="DB1025" s="294">
        <v>920</v>
      </c>
      <c r="DC1025" s="294">
        <v>1100</v>
      </c>
      <c r="DD1025" s="294">
        <v>1450</v>
      </c>
      <c r="DE1025" s="294">
        <v>1870</v>
      </c>
      <c r="DF1025" s="294">
        <v>2150</v>
      </c>
      <c r="DG1025" s="187">
        <v>2431</v>
      </c>
      <c r="DH1025" s="294">
        <v>1131</v>
      </c>
      <c r="DI1025" s="294">
        <v>1196</v>
      </c>
      <c r="DJ1025" s="294">
        <v>1430</v>
      </c>
      <c r="DK1025" s="294">
        <v>1885</v>
      </c>
      <c r="DL1025" s="294">
        <v>2431</v>
      </c>
      <c r="DM1025" s="294">
        <v>2795</v>
      </c>
      <c r="DN1025" s="187">
        <v>3160</v>
      </c>
    </row>
    <row r="1026" spans="103:118" x14ac:dyDescent="0.2">
      <c r="CY1026" s="187" t="s">
        <v>532</v>
      </c>
      <c r="CZ1026" s="295">
        <v>77018</v>
      </c>
      <c r="DA1026" s="294">
        <v>970</v>
      </c>
      <c r="DB1026" s="294">
        <v>1030</v>
      </c>
      <c r="DC1026" s="294">
        <v>1230</v>
      </c>
      <c r="DD1026" s="294">
        <v>1620</v>
      </c>
      <c r="DE1026" s="294">
        <v>2090</v>
      </c>
      <c r="DF1026" s="294">
        <v>2403</v>
      </c>
      <c r="DG1026" s="187">
        <v>2717</v>
      </c>
      <c r="DH1026" s="294">
        <v>1261</v>
      </c>
      <c r="DI1026" s="294">
        <v>1339</v>
      </c>
      <c r="DJ1026" s="294">
        <v>1599</v>
      </c>
      <c r="DK1026" s="294">
        <v>2106</v>
      </c>
      <c r="DL1026" s="294">
        <v>2717</v>
      </c>
      <c r="DM1026" s="294">
        <v>3123</v>
      </c>
      <c r="DN1026" s="187">
        <v>3532</v>
      </c>
    </row>
    <row r="1027" spans="103:118" x14ac:dyDescent="0.2">
      <c r="CY1027" s="187" t="s">
        <v>532</v>
      </c>
      <c r="CZ1027" s="295">
        <v>77019</v>
      </c>
      <c r="DA1027" s="294">
        <v>1610</v>
      </c>
      <c r="DB1027" s="294">
        <v>1710</v>
      </c>
      <c r="DC1027" s="294">
        <v>2040</v>
      </c>
      <c r="DD1027" s="294">
        <v>2690</v>
      </c>
      <c r="DE1027" s="294">
        <v>3460</v>
      </c>
      <c r="DF1027" s="294">
        <v>3979</v>
      </c>
      <c r="DG1027" s="187">
        <v>4498</v>
      </c>
      <c r="DH1027" s="294">
        <v>2093</v>
      </c>
      <c r="DI1027" s="294">
        <v>2223</v>
      </c>
      <c r="DJ1027" s="294">
        <v>2652</v>
      </c>
      <c r="DK1027" s="294">
        <v>3497</v>
      </c>
      <c r="DL1027" s="294">
        <v>4498</v>
      </c>
      <c r="DM1027" s="294">
        <v>5172</v>
      </c>
      <c r="DN1027" s="187">
        <v>5847</v>
      </c>
    </row>
    <row r="1028" spans="103:118" x14ac:dyDescent="0.2">
      <c r="CY1028" s="187" t="s">
        <v>532</v>
      </c>
      <c r="CZ1028" s="295">
        <v>77020</v>
      </c>
      <c r="DA1028" s="294">
        <v>740</v>
      </c>
      <c r="DB1028" s="294">
        <v>790</v>
      </c>
      <c r="DC1028" s="294">
        <v>940</v>
      </c>
      <c r="DD1028" s="294">
        <v>1240</v>
      </c>
      <c r="DE1028" s="294">
        <v>1600</v>
      </c>
      <c r="DF1028" s="294">
        <v>1840</v>
      </c>
      <c r="DG1028" s="187">
        <v>2080</v>
      </c>
      <c r="DH1028" s="294">
        <v>962</v>
      </c>
      <c r="DI1028" s="294">
        <v>1027</v>
      </c>
      <c r="DJ1028" s="294">
        <v>1222</v>
      </c>
      <c r="DK1028" s="294">
        <v>1612</v>
      </c>
      <c r="DL1028" s="294">
        <v>2080</v>
      </c>
      <c r="DM1028" s="294">
        <v>2392</v>
      </c>
      <c r="DN1028" s="187">
        <v>2704</v>
      </c>
    </row>
    <row r="1029" spans="103:118" x14ac:dyDescent="0.2">
      <c r="CY1029" s="187" t="s">
        <v>532</v>
      </c>
      <c r="CZ1029" s="295">
        <v>77021</v>
      </c>
      <c r="DA1029" s="294">
        <v>950</v>
      </c>
      <c r="DB1029" s="294">
        <v>1000</v>
      </c>
      <c r="DC1029" s="294">
        <v>1200</v>
      </c>
      <c r="DD1029" s="294">
        <v>1580</v>
      </c>
      <c r="DE1029" s="294">
        <v>2040</v>
      </c>
      <c r="DF1029" s="294">
        <v>2346</v>
      </c>
      <c r="DG1029" s="187">
        <v>2652</v>
      </c>
      <c r="DH1029" s="294">
        <v>1235</v>
      </c>
      <c r="DI1029" s="294">
        <v>1300</v>
      </c>
      <c r="DJ1029" s="294">
        <v>1560</v>
      </c>
      <c r="DK1029" s="294">
        <v>2054</v>
      </c>
      <c r="DL1029" s="294">
        <v>2652</v>
      </c>
      <c r="DM1029" s="294">
        <v>3049</v>
      </c>
      <c r="DN1029" s="187">
        <v>3447</v>
      </c>
    </row>
    <row r="1030" spans="103:118" x14ac:dyDescent="0.2">
      <c r="CY1030" s="187" t="s">
        <v>532</v>
      </c>
      <c r="CZ1030" s="295">
        <v>77022</v>
      </c>
      <c r="DA1030" s="294">
        <v>800</v>
      </c>
      <c r="DB1030" s="294">
        <v>840</v>
      </c>
      <c r="DC1030" s="294">
        <v>1010</v>
      </c>
      <c r="DD1030" s="294">
        <v>1330</v>
      </c>
      <c r="DE1030" s="294">
        <v>1710</v>
      </c>
      <c r="DF1030" s="294">
        <v>1966</v>
      </c>
      <c r="DG1030" s="187">
        <v>2223</v>
      </c>
      <c r="DH1030" s="294">
        <v>1040</v>
      </c>
      <c r="DI1030" s="294">
        <v>1092</v>
      </c>
      <c r="DJ1030" s="294">
        <v>1313</v>
      </c>
      <c r="DK1030" s="294">
        <v>1729</v>
      </c>
      <c r="DL1030" s="294">
        <v>2223</v>
      </c>
      <c r="DM1030" s="294">
        <v>2555</v>
      </c>
      <c r="DN1030" s="187">
        <v>2889</v>
      </c>
    </row>
    <row r="1031" spans="103:118" x14ac:dyDescent="0.2">
      <c r="CY1031" s="187" t="s">
        <v>532</v>
      </c>
      <c r="CZ1031" s="295">
        <v>77023</v>
      </c>
      <c r="DA1031" s="294">
        <v>880</v>
      </c>
      <c r="DB1031" s="294">
        <v>930</v>
      </c>
      <c r="DC1031" s="294">
        <v>1110</v>
      </c>
      <c r="DD1031" s="294">
        <v>1470</v>
      </c>
      <c r="DE1031" s="294">
        <v>1880</v>
      </c>
      <c r="DF1031" s="294">
        <v>2162</v>
      </c>
      <c r="DG1031" s="187">
        <v>2444</v>
      </c>
      <c r="DH1031" s="294">
        <v>1144</v>
      </c>
      <c r="DI1031" s="294">
        <v>1209</v>
      </c>
      <c r="DJ1031" s="294">
        <v>1443</v>
      </c>
      <c r="DK1031" s="294">
        <v>1911</v>
      </c>
      <c r="DL1031" s="294">
        <v>2444</v>
      </c>
      <c r="DM1031" s="294">
        <v>2810</v>
      </c>
      <c r="DN1031" s="187">
        <v>3177</v>
      </c>
    </row>
    <row r="1032" spans="103:118" x14ac:dyDescent="0.2">
      <c r="CY1032" s="187" t="s">
        <v>532</v>
      </c>
      <c r="CZ1032" s="295">
        <v>77024</v>
      </c>
      <c r="DA1032" s="294">
        <v>1480</v>
      </c>
      <c r="DB1032" s="294">
        <v>1560</v>
      </c>
      <c r="DC1032" s="294">
        <v>1870</v>
      </c>
      <c r="DD1032" s="294">
        <v>2470</v>
      </c>
      <c r="DE1032" s="294">
        <v>3170</v>
      </c>
      <c r="DF1032" s="294">
        <v>3645</v>
      </c>
      <c r="DG1032" s="187">
        <v>4121</v>
      </c>
      <c r="DH1032" s="294">
        <v>1924</v>
      </c>
      <c r="DI1032" s="294">
        <v>2028</v>
      </c>
      <c r="DJ1032" s="294">
        <v>2431</v>
      </c>
      <c r="DK1032" s="294">
        <v>3211</v>
      </c>
      <c r="DL1032" s="294">
        <v>4121</v>
      </c>
      <c r="DM1032" s="294">
        <v>4738</v>
      </c>
      <c r="DN1032" s="187">
        <v>5357</v>
      </c>
    </row>
    <row r="1033" spans="103:118" x14ac:dyDescent="0.2">
      <c r="CY1033" s="187" t="s">
        <v>532</v>
      </c>
      <c r="CZ1033" s="295">
        <v>77025</v>
      </c>
      <c r="DA1033" s="294">
        <v>1220</v>
      </c>
      <c r="DB1033" s="294">
        <v>1290</v>
      </c>
      <c r="DC1033" s="294">
        <v>1540</v>
      </c>
      <c r="DD1033" s="294">
        <v>2030</v>
      </c>
      <c r="DE1033" s="294">
        <v>2610</v>
      </c>
      <c r="DF1033" s="294">
        <v>3001</v>
      </c>
      <c r="DG1033" s="187">
        <v>3393</v>
      </c>
      <c r="DH1033" s="294">
        <v>1586</v>
      </c>
      <c r="DI1033" s="294">
        <v>1677</v>
      </c>
      <c r="DJ1033" s="294">
        <v>2002</v>
      </c>
      <c r="DK1033" s="294">
        <v>2639</v>
      </c>
      <c r="DL1033" s="294">
        <v>3393</v>
      </c>
      <c r="DM1033" s="294">
        <v>3901</v>
      </c>
      <c r="DN1033" s="187">
        <v>4410</v>
      </c>
    </row>
    <row r="1034" spans="103:118" x14ac:dyDescent="0.2">
      <c r="CY1034" s="187" t="s">
        <v>532</v>
      </c>
      <c r="CZ1034" s="295">
        <v>77026</v>
      </c>
      <c r="DA1034" s="294">
        <v>720</v>
      </c>
      <c r="DB1034" s="294">
        <v>760</v>
      </c>
      <c r="DC1034" s="294">
        <v>910</v>
      </c>
      <c r="DD1034" s="294">
        <v>1200</v>
      </c>
      <c r="DE1034" s="294">
        <v>1540</v>
      </c>
      <c r="DF1034" s="294">
        <v>1771</v>
      </c>
      <c r="DG1034" s="187">
        <v>2002</v>
      </c>
      <c r="DH1034" s="294">
        <v>936</v>
      </c>
      <c r="DI1034" s="294">
        <v>988</v>
      </c>
      <c r="DJ1034" s="294">
        <v>1183</v>
      </c>
      <c r="DK1034" s="294">
        <v>1560</v>
      </c>
      <c r="DL1034" s="294">
        <v>2002</v>
      </c>
      <c r="DM1034" s="294">
        <v>2302</v>
      </c>
      <c r="DN1034" s="187">
        <v>2602</v>
      </c>
    </row>
    <row r="1035" spans="103:118" x14ac:dyDescent="0.2">
      <c r="CY1035" s="187" t="s">
        <v>532</v>
      </c>
      <c r="CZ1035" s="295">
        <v>77027</v>
      </c>
      <c r="DA1035" s="294">
        <v>1610</v>
      </c>
      <c r="DB1035" s="294">
        <v>1710</v>
      </c>
      <c r="DC1035" s="294">
        <v>2040</v>
      </c>
      <c r="DD1035" s="294">
        <v>2690</v>
      </c>
      <c r="DE1035" s="294">
        <v>3460</v>
      </c>
      <c r="DF1035" s="294">
        <v>3979</v>
      </c>
      <c r="DG1035" s="187">
        <v>4498</v>
      </c>
      <c r="DH1035" s="294">
        <v>2093</v>
      </c>
      <c r="DI1035" s="294">
        <v>2223</v>
      </c>
      <c r="DJ1035" s="294">
        <v>2652</v>
      </c>
      <c r="DK1035" s="294">
        <v>3497</v>
      </c>
      <c r="DL1035" s="294">
        <v>4498</v>
      </c>
      <c r="DM1035" s="294">
        <v>5172</v>
      </c>
      <c r="DN1035" s="187">
        <v>5847</v>
      </c>
    </row>
    <row r="1036" spans="103:118" x14ac:dyDescent="0.2">
      <c r="CY1036" s="187" t="s">
        <v>532</v>
      </c>
      <c r="CZ1036" s="295">
        <v>77028</v>
      </c>
      <c r="DA1036" s="294">
        <v>890</v>
      </c>
      <c r="DB1036" s="294">
        <v>940</v>
      </c>
      <c r="DC1036" s="294">
        <v>1130</v>
      </c>
      <c r="DD1036" s="294">
        <v>1490</v>
      </c>
      <c r="DE1036" s="294">
        <v>1920</v>
      </c>
      <c r="DF1036" s="294">
        <v>2208</v>
      </c>
      <c r="DG1036" s="187">
        <v>2496</v>
      </c>
      <c r="DH1036" s="294">
        <v>1157</v>
      </c>
      <c r="DI1036" s="294">
        <v>1222</v>
      </c>
      <c r="DJ1036" s="294">
        <v>1469</v>
      </c>
      <c r="DK1036" s="294">
        <v>1937</v>
      </c>
      <c r="DL1036" s="294">
        <v>2496</v>
      </c>
      <c r="DM1036" s="294">
        <v>2870</v>
      </c>
      <c r="DN1036" s="187">
        <v>3244</v>
      </c>
    </row>
    <row r="1037" spans="103:118" x14ac:dyDescent="0.2">
      <c r="CY1037" s="187" t="s">
        <v>532</v>
      </c>
      <c r="CZ1037" s="295">
        <v>77029</v>
      </c>
      <c r="DA1037" s="294">
        <v>810</v>
      </c>
      <c r="DB1037" s="294">
        <v>860</v>
      </c>
      <c r="DC1037" s="294">
        <v>1030</v>
      </c>
      <c r="DD1037" s="294">
        <v>1360</v>
      </c>
      <c r="DE1037" s="294">
        <v>1750</v>
      </c>
      <c r="DF1037" s="294">
        <v>2012</v>
      </c>
      <c r="DG1037" s="187">
        <v>2275</v>
      </c>
      <c r="DH1037" s="294">
        <v>1053</v>
      </c>
      <c r="DI1037" s="294">
        <v>1118</v>
      </c>
      <c r="DJ1037" s="294">
        <v>1339</v>
      </c>
      <c r="DK1037" s="294">
        <v>1768</v>
      </c>
      <c r="DL1037" s="294">
        <v>2275</v>
      </c>
      <c r="DM1037" s="294">
        <v>2615</v>
      </c>
      <c r="DN1037" s="187">
        <v>2957</v>
      </c>
    </row>
    <row r="1038" spans="103:118" x14ac:dyDescent="0.2">
      <c r="CY1038" s="187" t="s">
        <v>532</v>
      </c>
      <c r="CZ1038" s="295">
        <v>77030</v>
      </c>
      <c r="DA1038" s="294">
        <v>1390</v>
      </c>
      <c r="DB1038" s="294">
        <v>1470</v>
      </c>
      <c r="DC1038" s="294">
        <v>1760</v>
      </c>
      <c r="DD1038" s="294">
        <v>2320</v>
      </c>
      <c r="DE1038" s="294">
        <v>2990</v>
      </c>
      <c r="DF1038" s="294">
        <v>3438</v>
      </c>
      <c r="DG1038" s="187">
        <v>3887</v>
      </c>
      <c r="DH1038" s="294">
        <v>1807</v>
      </c>
      <c r="DI1038" s="294">
        <v>1911</v>
      </c>
      <c r="DJ1038" s="294">
        <v>2288</v>
      </c>
      <c r="DK1038" s="294">
        <v>3016</v>
      </c>
      <c r="DL1038" s="294">
        <v>3887</v>
      </c>
      <c r="DM1038" s="294">
        <v>4469</v>
      </c>
      <c r="DN1038" s="187">
        <v>5053</v>
      </c>
    </row>
    <row r="1039" spans="103:118" x14ac:dyDescent="0.2">
      <c r="CY1039" s="187" t="s">
        <v>532</v>
      </c>
      <c r="CZ1039" s="295">
        <v>77031</v>
      </c>
      <c r="DA1039" s="294">
        <v>890</v>
      </c>
      <c r="DB1039" s="294">
        <v>940</v>
      </c>
      <c r="DC1039" s="294">
        <v>1120</v>
      </c>
      <c r="DD1039" s="294">
        <v>1480</v>
      </c>
      <c r="DE1039" s="294">
        <v>1900</v>
      </c>
      <c r="DF1039" s="294">
        <v>2185</v>
      </c>
      <c r="DG1039" s="187">
        <v>2470</v>
      </c>
      <c r="DH1039" s="294">
        <v>1157</v>
      </c>
      <c r="DI1039" s="294">
        <v>1222</v>
      </c>
      <c r="DJ1039" s="294">
        <v>1456</v>
      </c>
      <c r="DK1039" s="294">
        <v>1924</v>
      </c>
      <c r="DL1039" s="294">
        <v>2470</v>
      </c>
      <c r="DM1039" s="294">
        <v>2840</v>
      </c>
      <c r="DN1039" s="187">
        <v>3211</v>
      </c>
    </row>
    <row r="1040" spans="103:118" x14ac:dyDescent="0.2">
      <c r="CY1040" s="187" t="s">
        <v>532</v>
      </c>
      <c r="CZ1040" s="295">
        <v>77032</v>
      </c>
      <c r="DA1040" s="294">
        <v>1000</v>
      </c>
      <c r="DB1040" s="294">
        <v>1050</v>
      </c>
      <c r="DC1040" s="294">
        <v>1260</v>
      </c>
      <c r="DD1040" s="294">
        <v>1660</v>
      </c>
      <c r="DE1040" s="294">
        <v>2140</v>
      </c>
      <c r="DF1040" s="294">
        <v>2461</v>
      </c>
      <c r="DG1040" s="187">
        <v>2782</v>
      </c>
      <c r="DH1040" s="294">
        <v>1300</v>
      </c>
      <c r="DI1040" s="294">
        <v>1365</v>
      </c>
      <c r="DJ1040" s="294">
        <v>1638</v>
      </c>
      <c r="DK1040" s="294">
        <v>2158</v>
      </c>
      <c r="DL1040" s="294">
        <v>2782</v>
      </c>
      <c r="DM1040" s="294">
        <v>3199</v>
      </c>
      <c r="DN1040" s="187">
        <v>3616</v>
      </c>
    </row>
    <row r="1041" spans="103:118" x14ac:dyDescent="0.2">
      <c r="CY1041" s="187" t="s">
        <v>532</v>
      </c>
      <c r="CZ1041" s="295">
        <v>77033</v>
      </c>
      <c r="DA1041" s="294">
        <v>960</v>
      </c>
      <c r="DB1041" s="294">
        <v>1020</v>
      </c>
      <c r="DC1041" s="294">
        <v>1220</v>
      </c>
      <c r="DD1041" s="294">
        <v>1610</v>
      </c>
      <c r="DE1041" s="294">
        <v>2070</v>
      </c>
      <c r="DF1041" s="294">
        <v>2380</v>
      </c>
      <c r="DG1041" s="187">
        <v>2691</v>
      </c>
      <c r="DH1041" s="294">
        <v>1248</v>
      </c>
      <c r="DI1041" s="294">
        <v>1326</v>
      </c>
      <c r="DJ1041" s="294">
        <v>1586</v>
      </c>
      <c r="DK1041" s="294">
        <v>2093</v>
      </c>
      <c r="DL1041" s="294">
        <v>2691</v>
      </c>
      <c r="DM1041" s="294">
        <v>3094</v>
      </c>
      <c r="DN1041" s="187">
        <v>3498</v>
      </c>
    </row>
    <row r="1042" spans="103:118" x14ac:dyDescent="0.2">
      <c r="CY1042" s="187" t="s">
        <v>532</v>
      </c>
      <c r="CZ1042" s="295">
        <v>77034</v>
      </c>
      <c r="DA1042" s="294">
        <v>1000</v>
      </c>
      <c r="DB1042" s="294">
        <v>1050</v>
      </c>
      <c r="DC1042" s="294">
        <v>1260</v>
      </c>
      <c r="DD1042" s="294">
        <v>1660</v>
      </c>
      <c r="DE1042" s="294">
        <v>2140</v>
      </c>
      <c r="DF1042" s="294">
        <v>2461</v>
      </c>
      <c r="DG1042" s="187">
        <v>2782</v>
      </c>
      <c r="DH1042" s="294">
        <v>1300</v>
      </c>
      <c r="DI1042" s="294">
        <v>1365</v>
      </c>
      <c r="DJ1042" s="294">
        <v>1638</v>
      </c>
      <c r="DK1042" s="294">
        <v>2158</v>
      </c>
      <c r="DL1042" s="294">
        <v>2782</v>
      </c>
      <c r="DM1042" s="294">
        <v>3199</v>
      </c>
      <c r="DN1042" s="187">
        <v>3616</v>
      </c>
    </row>
    <row r="1043" spans="103:118" x14ac:dyDescent="0.2">
      <c r="CY1043" s="187" t="s">
        <v>532</v>
      </c>
      <c r="CZ1043" s="295">
        <v>77035</v>
      </c>
      <c r="DA1043" s="294">
        <v>900</v>
      </c>
      <c r="DB1043" s="294">
        <v>950</v>
      </c>
      <c r="DC1043" s="294">
        <v>1140</v>
      </c>
      <c r="DD1043" s="294">
        <v>1510</v>
      </c>
      <c r="DE1043" s="294">
        <v>1930</v>
      </c>
      <c r="DF1043" s="294">
        <v>2219</v>
      </c>
      <c r="DG1043" s="187">
        <v>2509</v>
      </c>
      <c r="DH1043" s="294">
        <v>1170</v>
      </c>
      <c r="DI1043" s="294">
        <v>1235</v>
      </c>
      <c r="DJ1043" s="294">
        <v>1482</v>
      </c>
      <c r="DK1043" s="294">
        <v>1963</v>
      </c>
      <c r="DL1043" s="294">
        <v>2509</v>
      </c>
      <c r="DM1043" s="294">
        <v>2884</v>
      </c>
      <c r="DN1043" s="187">
        <v>3261</v>
      </c>
    </row>
    <row r="1044" spans="103:118" x14ac:dyDescent="0.2">
      <c r="CY1044" s="187" t="s">
        <v>532</v>
      </c>
      <c r="CZ1044" s="295">
        <v>77036</v>
      </c>
      <c r="DA1044" s="294">
        <v>940</v>
      </c>
      <c r="DB1044" s="294">
        <v>1000</v>
      </c>
      <c r="DC1044" s="294">
        <v>1190</v>
      </c>
      <c r="DD1044" s="294">
        <v>1570</v>
      </c>
      <c r="DE1044" s="294">
        <v>2020</v>
      </c>
      <c r="DF1044" s="294">
        <v>2323</v>
      </c>
      <c r="DG1044" s="187">
        <v>2626</v>
      </c>
      <c r="DH1044" s="294">
        <v>1222</v>
      </c>
      <c r="DI1044" s="294">
        <v>1300</v>
      </c>
      <c r="DJ1044" s="294">
        <v>1547</v>
      </c>
      <c r="DK1044" s="294">
        <v>2041</v>
      </c>
      <c r="DL1044" s="294">
        <v>2626</v>
      </c>
      <c r="DM1044" s="294">
        <v>3019</v>
      </c>
      <c r="DN1044" s="187">
        <v>3413</v>
      </c>
    </row>
    <row r="1045" spans="103:118" x14ac:dyDescent="0.2">
      <c r="CY1045" s="187" t="s">
        <v>532</v>
      </c>
      <c r="CZ1045" s="295">
        <v>77037</v>
      </c>
      <c r="DA1045" s="294">
        <v>870</v>
      </c>
      <c r="DB1045" s="294">
        <v>920</v>
      </c>
      <c r="DC1045" s="294">
        <v>1100</v>
      </c>
      <c r="DD1045" s="294">
        <v>1450</v>
      </c>
      <c r="DE1045" s="294">
        <v>1870</v>
      </c>
      <c r="DF1045" s="294">
        <v>2150</v>
      </c>
      <c r="DG1045" s="187">
        <v>2431</v>
      </c>
      <c r="DH1045" s="294">
        <v>1131</v>
      </c>
      <c r="DI1045" s="294">
        <v>1196</v>
      </c>
      <c r="DJ1045" s="294">
        <v>1430</v>
      </c>
      <c r="DK1045" s="294">
        <v>1885</v>
      </c>
      <c r="DL1045" s="294">
        <v>2431</v>
      </c>
      <c r="DM1045" s="294">
        <v>2795</v>
      </c>
      <c r="DN1045" s="187">
        <v>3160</v>
      </c>
    </row>
    <row r="1046" spans="103:118" x14ac:dyDescent="0.2">
      <c r="CY1046" s="187" t="s">
        <v>532</v>
      </c>
      <c r="CZ1046" s="295">
        <v>77038</v>
      </c>
      <c r="DA1046" s="294">
        <v>990</v>
      </c>
      <c r="DB1046" s="294">
        <v>1050</v>
      </c>
      <c r="DC1046" s="294">
        <v>1250</v>
      </c>
      <c r="DD1046" s="294">
        <v>1650</v>
      </c>
      <c r="DE1046" s="294">
        <v>2120</v>
      </c>
      <c r="DF1046" s="294">
        <v>2438</v>
      </c>
      <c r="DG1046" s="187">
        <v>2756</v>
      </c>
      <c r="DH1046" s="294">
        <v>1287</v>
      </c>
      <c r="DI1046" s="294">
        <v>1365</v>
      </c>
      <c r="DJ1046" s="294">
        <v>1625</v>
      </c>
      <c r="DK1046" s="294">
        <v>2145</v>
      </c>
      <c r="DL1046" s="294">
        <v>2756</v>
      </c>
      <c r="DM1046" s="294">
        <v>3169</v>
      </c>
      <c r="DN1046" s="187">
        <v>3582</v>
      </c>
    </row>
    <row r="1047" spans="103:118" x14ac:dyDescent="0.2">
      <c r="CY1047" s="187" t="s">
        <v>532</v>
      </c>
      <c r="CZ1047" s="295">
        <v>77039</v>
      </c>
      <c r="DA1047" s="294">
        <v>920</v>
      </c>
      <c r="DB1047" s="294">
        <v>970</v>
      </c>
      <c r="DC1047" s="294">
        <v>1160</v>
      </c>
      <c r="DD1047" s="294">
        <v>1530</v>
      </c>
      <c r="DE1047" s="294">
        <v>1970</v>
      </c>
      <c r="DF1047" s="294">
        <v>2265</v>
      </c>
      <c r="DG1047" s="187">
        <v>2561</v>
      </c>
      <c r="DH1047" s="294">
        <v>1196</v>
      </c>
      <c r="DI1047" s="294">
        <v>1261</v>
      </c>
      <c r="DJ1047" s="294">
        <v>1508</v>
      </c>
      <c r="DK1047" s="294">
        <v>1989</v>
      </c>
      <c r="DL1047" s="294">
        <v>2561</v>
      </c>
      <c r="DM1047" s="294">
        <v>2944</v>
      </c>
      <c r="DN1047" s="187">
        <v>3329</v>
      </c>
    </row>
    <row r="1048" spans="103:118" x14ac:dyDescent="0.2">
      <c r="CY1048" s="187" t="s">
        <v>532</v>
      </c>
      <c r="CZ1048" s="295">
        <v>77040</v>
      </c>
      <c r="DA1048" s="294">
        <v>1050</v>
      </c>
      <c r="DB1048" s="294">
        <v>1110</v>
      </c>
      <c r="DC1048" s="294">
        <v>1330</v>
      </c>
      <c r="DD1048" s="294">
        <v>1760</v>
      </c>
      <c r="DE1048" s="294">
        <v>2260</v>
      </c>
      <c r="DF1048" s="294">
        <v>2599</v>
      </c>
      <c r="DG1048" s="187">
        <v>2938</v>
      </c>
      <c r="DH1048" s="294">
        <v>1365</v>
      </c>
      <c r="DI1048" s="294">
        <v>1443</v>
      </c>
      <c r="DJ1048" s="294">
        <v>1729</v>
      </c>
      <c r="DK1048" s="294">
        <v>2288</v>
      </c>
      <c r="DL1048" s="294">
        <v>2938</v>
      </c>
      <c r="DM1048" s="294">
        <v>3378</v>
      </c>
      <c r="DN1048" s="187">
        <v>3819</v>
      </c>
    </row>
    <row r="1049" spans="103:118" x14ac:dyDescent="0.2">
      <c r="CY1049" s="187" t="s">
        <v>532</v>
      </c>
      <c r="CZ1049" s="295">
        <v>77041</v>
      </c>
      <c r="DA1049" s="294">
        <v>1400</v>
      </c>
      <c r="DB1049" s="294">
        <v>1480</v>
      </c>
      <c r="DC1049" s="294">
        <v>1770</v>
      </c>
      <c r="DD1049" s="294">
        <v>2340</v>
      </c>
      <c r="DE1049" s="294">
        <v>3000</v>
      </c>
      <c r="DF1049" s="294">
        <v>3450</v>
      </c>
      <c r="DG1049" s="187">
        <v>3900</v>
      </c>
      <c r="DH1049" s="294">
        <v>1820</v>
      </c>
      <c r="DI1049" s="294">
        <v>1924</v>
      </c>
      <c r="DJ1049" s="294">
        <v>2301</v>
      </c>
      <c r="DK1049" s="294">
        <v>3042</v>
      </c>
      <c r="DL1049" s="294">
        <v>3900</v>
      </c>
      <c r="DM1049" s="294">
        <v>4485</v>
      </c>
      <c r="DN1049" s="187">
        <v>5070</v>
      </c>
    </row>
    <row r="1050" spans="103:118" x14ac:dyDescent="0.2">
      <c r="CY1050" s="187" t="s">
        <v>532</v>
      </c>
      <c r="CZ1050" s="295">
        <v>77042</v>
      </c>
      <c r="DA1050" s="294">
        <v>1130</v>
      </c>
      <c r="DB1050" s="294">
        <v>1200</v>
      </c>
      <c r="DC1050" s="294">
        <v>1430</v>
      </c>
      <c r="DD1050" s="294">
        <v>1890</v>
      </c>
      <c r="DE1050" s="294">
        <v>2430</v>
      </c>
      <c r="DF1050" s="294">
        <v>2794</v>
      </c>
      <c r="DG1050" s="187">
        <v>3159</v>
      </c>
      <c r="DH1050" s="294">
        <v>1469</v>
      </c>
      <c r="DI1050" s="294">
        <v>1560</v>
      </c>
      <c r="DJ1050" s="294">
        <v>1859</v>
      </c>
      <c r="DK1050" s="294">
        <v>2457</v>
      </c>
      <c r="DL1050" s="294">
        <v>3159</v>
      </c>
      <c r="DM1050" s="294">
        <v>3632</v>
      </c>
      <c r="DN1050" s="187">
        <v>4106</v>
      </c>
    </row>
    <row r="1051" spans="103:118" x14ac:dyDescent="0.2">
      <c r="CY1051" s="187" t="s">
        <v>532</v>
      </c>
      <c r="CZ1051" s="295">
        <v>77043</v>
      </c>
      <c r="DA1051" s="294">
        <v>1110</v>
      </c>
      <c r="DB1051" s="294">
        <v>1180</v>
      </c>
      <c r="DC1051" s="294">
        <v>1410</v>
      </c>
      <c r="DD1051" s="294">
        <v>1860</v>
      </c>
      <c r="DE1051" s="294">
        <v>2390</v>
      </c>
      <c r="DF1051" s="294">
        <v>2748</v>
      </c>
      <c r="DG1051" s="187">
        <v>3107</v>
      </c>
      <c r="DH1051" s="294">
        <v>1443</v>
      </c>
      <c r="DI1051" s="294">
        <v>1534</v>
      </c>
      <c r="DJ1051" s="294">
        <v>1833</v>
      </c>
      <c r="DK1051" s="294">
        <v>2418</v>
      </c>
      <c r="DL1051" s="294">
        <v>3107</v>
      </c>
      <c r="DM1051" s="294">
        <v>3572</v>
      </c>
      <c r="DN1051" s="187">
        <v>4039</v>
      </c>
    </row>
    <row r="1052" spans="103:118" x14ac:dyDescent="0.2">
      <c r="CY1052" s="187" t="s">
        <v>532</v>
      </c>
      <c r="CZ1052" s="295">
        <v>77044</v>
      </c>
      <c r="DA1052" s="294">
        <v>1430</v>
      </c>
      <c r="DB1052" s="294">
        <v>1510</v>
      </c>
      <c r="DC1052" s="294">
        <v>1810</v>
      </c>
      <c r="DD1052" s="294">
        <v>2390</v>
      </c>
      <c r="DE1052" s="294">
        <v>3070</v>
      </c>
      <c r="DF1052" s="294">
        <v>3530</v>
      </c>
      <c r="DG1052" s="187">
        <v>3991</v>
      </c>
      <c r="DH1052" s="294">
        <v>1859</v>
      </c>
      <c r="DI1052" s="294">
        <v>1963</v>
      </c>
      <c r="DJ1052" s="294">
        <v>2353</v>
      </c>
      <c r="DK1052" s="294">
        <v>3107</v>
      </c>
      <c r="DL1052" s="294">
        <v>3991</v>
      </c>
      <c r="DM1052" s="294">
        <v>4589</v>
      </c>
      <c r="DN1052" s="187">
        <v>5188</v>
      </c>
    </row>
    <row r="1053" spans="103:118" x14ac:dyDescent="0.2">
      <c r="CY1053" s="187" t="s">
        <v>532</v>
      </c>
      <c r="CZ1053" s="295">
        <v>77045</v>
      </c>
      <c r="DA1053" s="294">
        <v>1070</v>
      </c>
      <c r="DB1053" s="294">
        <v>1130</v>
      </c>
      <c r="DC1053" s="294">
        <v>1350</v>
      </c>
      <c r="DD1053" s="294">
        <v>1780</v>
      </c>
      <c r="DE1053" s="294">
        <v>2290</v>
      </c>
      <c r="DF1053" s="294">
        <v>2633</v>
      </c>
      <c r="DG1053" s="187">
        <v>2977</v>
      </c>
      <c r="DH1053" s="294">
        <v>1391</v>
      </c>
      <c r="DI1053" s="294">
        <v>1469</v>
      </c>
      <c r="DJ1053" s="294">
        <v>1755</v>
      </c>
      <c r="DK1053" s="294">
        <v>2314</v>
      </c>
      <c r="DL1053" s="294">
        <v>2977</v>
      </c>
      <c r="DM1053" s="294">
        <v>3422</v>
      </c>
      <c r="DN1053" s="187">
        <v>3870</v>
      </c>
    </row>
    <row r="1054" spans="103:118" x14ac:dyDescent="0.2">
      <c r="CY1054" s="187" t="s">
        <v>532</v>
      </c>
      <c r="CZ1054" s="295">
        <v>77046</v>
      </c>
      <c r="DA1054" s="294">
        <v>1610</v>
      </c>
      <c r="DB1054" s="294">
        <v>1710</v>
      </c>
      <c r="DC1054" s="294">
        <v>2040</v>
      </c>
      <c r="DD1054" s="294">
        <v>2690</v>
      </c>
      <c r="DE1054" s="294">
        <v>3460</v>
      </c>
      <c r="DF1054" s="294">
        <v>3979</v>
      </c>
      <c r="DG1054" s="187">
        <v>4498</v>
      </c>
      <c r="DH1054" s="294">
        <v>2093</v>
      </c>
      <c r="DI1054" s="294">
        <v>2223</v>
      </c>
      <c r="DJ1054" s="294">
        <v>2652</v>
      </c>
      <c r="DK1054" s="294">
        <v>3497</v>
      </c>
      <c r="DL1054" s="294">
        <v>4498</v>
      </c>
      <c r="DM1054" s="294">
        <v>5172</v>
      </c>
      <c r="DN1054" s="187">
        <v>5847</v>
      </c>
    </row>
    <row r="1055" spans="103:118" x14ac:dyDescent="0.2">
      <c r="CY1055" s="187" t="s">
        <v>532</v>
      </c>
      <c r="CZ1055" s="295">
        <v>77047</v>
      </c>
      <c r="DA1055" s="294">
        <v>1260</v>
      </c>
      <c r="DB1055" s="294">
        <v>1330</v>
      </c>
      <c r="DC1055" s="294">
        <v>1590</v>
      </c>
      <c r="DD1055" s="294">
        <v>2100</v>
      </c>
      <c r="DE1055" s="294">
        <v>2700</v>
      </c>
      <c r="DF1055" s="294">
        <v>3105</v>
      </c>
      <c r="DG1055" s="187">
        <v>3510</v>
      </c>
      <c r="DH1055" s="294">
        <v>1638</v>
      </c>
      <c r="DI1055" s="294">
        <v>1729</v>
      </c>
      <c r="DJ1055" s="294">
        <v>2067</v>
      </c>
      <c r="DK1055" s="294">
        <v>2730</v>
      </c>
      <c r="DL1055" s="294">
        <v>3510</v>
      </c>
      <c r="DM1055" s="294">
        <v>4036</v>
      </c>
      <c r="DN1055" s="187">
        <v>4563</v>
      </c>
    </row>
    <row r="1056" spans="103:118" x14ac:dyDescent="0.2">
      <c r="CY1056" s="187" t="s">
        <v>532</v>
      </c>
      <c r="CZ1056" s="295">
        <v>77048</v>
      </c>
      <c r="DA1056" s="294">
        <v>940</v>
      </c>
      <c r="DB1056" s="294">
        <v>1000</v>
      </c>
      <c r="DC1056" s="294">
        <v>1190</v>
      </c>
      <c r="DD1056" s="294">
        <v>1570</v>
      </c>
      <c r="DE1056" s="294">
        <v>2020</v>
      </c>
      <c r="DF1056" s="294">
        <v>2323</v>
      </c>
      <c r="DG1056" s="187">
        <v>2626</v>
      </c>
      <c r="DH1056" s="294">
        <v>1222</v>
      </c>
      <c r="DI1056" s="294">
        <v>1300</v>
      </c>
      <c r="DJ1056" s="294">
        <v>1547</v>
      </c>
      <c r="DK1056" s="294">
        <v>2041</v>
      </c>
      <c r="DL1056" s="294">
        <v>2626</v>
      </c>
      <c r="DM1056" s="294">
        <v>3019</v>
      </c>
      <c r="DN1056" s="187">
        <v>3413</v>
      </c>
    </row>
    <row r="1057" spans="103:118" x14ac:dyDescent="0.2">
      <c r="CY1057" s="187" t="s">
        <v>532</v>
      </c>
      <c r="CZ1057" s="295">
        <v>77049</v>
      </c>
      <c r="DA1057" s="294">
        <v>1120</v>
      </c>
      <c r="DB1057" s="294">
        <v>1190</v>
      </c>
      <c r="DC1057" s="294">
        <v>1420</v>
      </c>
      <c r="DD1057" s="294">
        <v>1880</v>
      </c>
      <c r="DE1057" s="294">
        <v>2410</v>
      </c>
      <c r="DF1057" s="294">
        <v>2771</v>
      </c>
      <c r="DG1057" s="187">
        <v>3133</v>
      </c>
      <c r="DH1057" s="294">
        <v>1456</v>
      </c>
      <c r="DI1057" s="294">
        <v>1547</v>
      </c>
      <c r="DJ1057" s="294">
        <v>1846</v>
      </c>
      <c r="DK1057" s="294">
        <v>2444</v>
      </c>
      <c r="DL1057" s="294">
        <v>3133</v>
      </c>
      <c r="DM1057" s="294">
        <v>3602</v>
      </c>
      <c r="DN1057" s="187">
        <v>4072</v>
      </c>
    </row>
    <row r="1058" spans="103:118" x14ac:dyDescent="0.2">
      <c r="CY1058" s="187" t="s">
        <v>532</v>
      </c>
      <c r="CZ1058" s="295">
        <v>77050</v>
      </c>
      <c r="DA1058" s="294">
        <v>810</v>
      </c>
      <c r="DB1058" s="294">
        <v>860</v>
      </c>
      <c r="DC1058" s="294">
        <v>1030</v>
      </c>
      <c r="DD1058" s="294">
        <v>1360</v>
      </c>
      <c r="DE1058" s="294">
        <v>1750</v>
      </c>
      <c r="DF1058" s="294">
        <v>2012</v>
      </c>
      <c r="DG1058" s="187">
        <v>2275</v>
      </c>
      <c r="DH1058" s="294">
        <v>1053</v>
      </c>
      <c r="DI1058" s="294">
        <v>1118</v>
      </c>
      <c r="DJ1058" s="294">
        <v>1339</v>
      </c>
      <c r="DK1058" s="294">
        <v>1768</v>
      </c>
      <c r="DL1058" s="294">
        <v>2275</v>
      </c>
      <c r="DM1058" s="294">
        <v>2615</v>
      </c>
      <c r="DN1058" s="187">
        <v>2957</v>
      </c>
    </row>
    <row r="1059" spans="103:118" x14ac:dyDescent="0.2">
      <c r="CY1059" s="187" t="s">
        <v>532</v>
      </c>
      <c r="CZ1059" s="295">
        <v>77051</v>
      </c>
      <c r="DA1059" s="294">
        <v>910</v>
      </c>
      <c r="DB1059" s="294">
        <v>960</v>
      </c>
      <c r="DC1059" s="294">
        <v>1150</v>
      </c>
      <c r="DD1059" s="294">
        <v>1520</v>
      </c>
      <c r="DE1059" s="294">
        <v>1950</v>
      </c>
      <c r="DF1059" s="294">
        <v>2242</v>
      </c>
      <c r="DG1059" s="187">
        <v>2535</v>
      </c>
      <c r="DH1059" s="294">
        <v>1183</v>
      </c>
      <c r="DI1059" s="294">
        <v>1248</v>
      </c>
      <c r="DJ1059" s="294">
        <v>1495</v>
      </c>
      <c r="DK1059" s="294">
        <v>1976</v>
      </c>
      <c r="DL1059" s="294">
        <v>2535</v>
      </c>
      <c r="DM1059" s="294">
        <v>2914</v>
      </c>
      <c r="DN1059" s="187">
        <v>3295</v>
      </c>
    </row>
    <row r="1060" spans="103:118" x14ac:dyDescent="0.2">
      <c r="CY1060" s="187" t="s">
        <v>532</v>
      </c>
      <c r="CZ1060" s="295">
        <v>77052</v>
      </c>
      <c r="DA1060" s="294">
        <v>1050</v>
      </c>
      <c r="DB1060" s="294">
        <v>1110</v>
      </c>
      <c r="DC1060" s="294">
        <v>1330</v>
      </c>
      <c r="DD1060" s="294">
        <v>1760</v>
      </c>
      <c r="DE1060" s="294">
        <v>2260</v>
      </c>
      <c r="DF1060" s="294">
        <v>2599</v>
      </c>
      <c r="DG1060" s="187">
        <v>2938</v>
      </c>
      <c r="DH1060" s="294">
        <v>1365</v>
      </c>
      <c r="DI1060" s="294">
        <v>1443</v>
      </c>
      <c r="DJ1060" s="294">
        <v>1729</v>
      </c>
      <c r="DK1060" s="294">
        <v>2288</v>
      </c>
      <c r="DL1060" s="294">
        <v>2938</v>
      </c>
      <c r="DM1060" s="294">
        <v>3378</v>
      </c>
      <c r="DN1060" s="187">
        <v>3819</v>
      </c>
    </row>
    <row r="1061" spans="103:118" x14ac:dyDescent="0.2">
      <c r="CY1061" s="187" t="s">
        <v>532</v>
      </c>
      <c r="CZ1061" s="295">
        <v>77053</v>
      </c>
      <c r="DA1061" s="294">
        <v>1220</v>
      </c>
      <c r="DB1061" s="294">
        <v>1290</v>
      </c>
      <c r="DC1061" s="294">
        <v>1540</v>
      </c>
      <c r="DD1061" s="294">
        <v>2030</v>
      </c>
      <c r="DE1061" s="294">
        <v>2610</v>
      </c>
      <c r="DF1061" s="294">
        <v>3001</v>
      </c>
      <c r="DG1061" s="187">
        <v>3393</v>
      </c>
      <c r="DH1061" s="294">
        <v>1586</v>
      </c>
      <c r="DI1061" s="294">
        <v>1677</v>
      </c>
      <c r="DJ1061" s="294">
        <v>2002</v>
      </c>
      <c r="DK1061" s="294">
        <v>2639</v>
      </c>
      <c r="DL1061" s="294">
        <v>3393</v>
      </c>
      <c r="DM1061" s="294">
        <v>3901</v>
      </c>
      <c r="DN1061" s="187">
        <v>4410</v>
      </c>
    </row>
    <row r="1062" spans="103:118" x14ac:dyDescent="0.2">
      <c r="CY1062" s="187" t="s">
        <v>532</v>
      </c>
      <c r="CZ1062" s="295">
        <v>77054</v>
      </c>
      <c r="DA1062" s="294">
        <v>1320</v>
      </c>
      <c r="DB1062" s="294">
        <v>1400</v>
      </c>
      <c r="DC1062" s="294">
        <v>1670</v>
      </c>
      <c r="DD1062" s="294">
        <v>2210</v>
      </c>
      <c r="DE1062" s="294">
        <v>2830</v>
      </c>
      <c r="DF1062" s="294">
        <v>3254</v>
      </c>
      <c r="DG1062" s="187">
        <v>3679</v>
      </c>
      <c r="DH1062" s="294">
        <v>1716</v>
      </c>
      <c r="DI1062" s="294">
        <v>1820</v>
      </c>
      <c r="DJ1062" s="294">
        <v>2171</v>
      </c>
      <c r="DK1062" s="294">
        <v>2873</v>
      </c>
      <c r="DL1062" s="294">
        <v>3679</v>
      </c>
      <c r="DM1062" s="294">
        <v>4230</v>
      </c>
      <c r="DN1062" s="187">
        <v>4782</v>
      </c>
    </row>
    <row r="1063" spans="103:118" x14ac:dyDescent="0.2">
      <c r="CY1063" s="187" t="s">
        <v>532</v>
      </c>
      <c r="CZ1063" s="295">
        <v>77055</v>
      </c>
      <c r="DA1063" s="294">
        <v>1000</v>
      </c>
      <c r="DB1063" s="294">
        <v>1060</v>
      </c>
      <c r="DC1063" s="294">
        <v>1270</v>
      </c>
      <c r="DD1063" s="294">
        <v>1680</v>
      </c>
      <c r="DE1063" s="294">
        <v>2160</v>
      </c>
      <c r="DF1063" s="294">
        <v>2484</v>
      </c>
      <c r="DG1063" s="187">
        <v>2808</v>
      </c>
      <c r="DH1063" s="294">
        <v>1300</v>
      </c>
      <c r="DI1063" s="294">
        <v>1378</v>
      </c>
      <c r="DJ1063" s="294">
        <v>1651</v>
      </c>
      <c r="DK1063" s="294">
        <v>2184</v>
      </c>
      <c r="DL1063" s="294">
        <v>2808</v>
      </c>
      <c r="DM1063" s="294">
        <v>3229</v>
      </c>
      <c r="DN1063" s="187">
        <v>3650</v>
      </c>
    </row>
    <row r="1064" spans="103:118" x14ac:dyDescent="0.2">
      <c r="CY1064" s="187" t="s">
        <v>532</v>
      </c>
      <c r="CZ1064" s="295">
        <v>77056</v>
      </c>
      <c r="DA1064" s="294">
        <v>1610</v>
      </c>
      <c r="DB1064" s="294">
        <v>1710</v>
      </c>
      <c r="DC1064" s="294">
        <v>2040</v>
      </c>
      <c r="DD1064" s="294">
        <v>2690</v>
      </c>
      <c r="DE1064" s="294">
        <v>3460</v>
      </c>
      <c r="DF1064" s="294">
        <v>3979</v>
      </c>
      <c r="DG1064" s="187">
        <v>4498</v>
      </c>
      <c r="DH1064" s="294">
        <v>2093</v>
      </c>
      <c r="DI1064" s="294">
        <v>2223</v>
      </c>
      <c r="DJ1064" s="294">
        <v>2652</v>
      </c>
      <c r="DK1064" s="294">
        <v>3497</v>
      </c>
      <c r="DL1064" s="294">
        <v>4498</v>
      </c>
      <c r="DM1064" s="294">
        <v>5172</v>
      </c>
      <c r="DN1064" s="187">
        <v>5847</v>
      </c>
    </row>
    <row r="1065" spans="103:118" x14ac:dyDescent="0.2">
      <c r="CY1065" s="187" t="s">
        <v>532</v>
      </c>
      <c r="CZ1065" s="295">
        <v>77057</v>
      </c>
      <c r="DA1065" s="294">
        <v>1230</v>
      </c>
      <c r="DB1065" s="294">
        <v>1300</v>
      </c>
      <c r="DC1065" s="294">
        <v>1560</v>
      </c>
      <c r="DD1065" s="294">
        <v>2060</v>
      </c>
      <c r="DE1065" s="294">
        <v>2650</v>
      </c>
      <c r="DF1065" s="294">
        <v>3047</v>
      </c>
      <c r="DG1065" s="187">
        <v>3445</v>
      </c>
      <c r="DH1065" s="294">
        <v>1599</v>
      </c>
      <c r="DI1065" s="294">
        <v>1690</v>
      </c>
      <c r="DJ1065" s="294">
        <v>2028</v>
      </c>
      <c r="DK1065" s="294">
        <v>2678</v>
      </c>
      <c r="DL1065" s="294">
        <v>3445</v>
      </c>
      <c r="DM1065" s="294">
        <v>3961</v>
      </c>
      <c r="DN1065" s="187">
        <v>4478</v>
      </c>
    </row>
    <row r="1066" spans="103:118" x14ac:dyDescent="0.2">
      <c r="CY1066" s="187" t="s">
        <v>532</v>
      </c>
      <c r="CZ1066" s="295">
        <v>77058</v>
      </c>
      <c r="DA1066" s="294">
        <v>1150</v>
      </c>
      <c r="DB1066" s="294">
        <v>1210</v>
      </c>
      <c r="DC1066" s="294">
        <v>1450</v>
      </c>
      <c r="DD1066" s="294">
        <v>1910</v>
      </c>
      <c r="DE1066" s="294">
        <v>2460</v>
      </c>
      <c r="DF1066" s="294">
        <v>2829</v>
      </c>
      <c r="DG1066" s="187">
        <v>3198</v>
      </c>
      <c r="DH1066" s="294">
        <v>1495</v>
      </c>
      <c r="DI1066" s="294">
        <v>1573</v>
      </c>
      <c r="DJ1066" s="294">
        <v>1885</v>
      </c>
      <c r="DK1066" s="294">
        <v>2483</v>
      </c>
      <c r="DL1066" s="294">
        <v>3198</v>
      </c>
      <c r="DM1066" s="294">
        <v>3677</v>
      </c>
      <c r="DN1066" s="187">
        <v>4157</v>
      </c>
    </row>
    <row r="1067" spans="103:118" x14ac:dyDescent="0.2">
      <c r="CY1067" s="187" t="s">
        <v>532</v>
      </c>
      <c r="CZ1067" s="295">
        <v>77059</v>
      </c>
      <c r="DA1067" s="294">
        <v>1550</v>
      </c>
      <c r="DB1067" s="294">
        <v>1640</v>
      </c>
      <c r="DC1067" s="294">
        <v>1960</v>
      </c>
      <c r="DD1067" s="294">
        <v>2590</v>
      </c>
      <c r="DE1067" s="294">
        <v>3330</v>
      </c>
      <c r="DF1067" s="294">
        <v>3829</v>
      </c>
      <c r="DG1067" s="187">
        <v>4329</v>
      </c>
      <c r="DH1067" s="294">
        <v>2015</v>
      </c>
      <c r="DI1067" s="294">
        <v>2132</v>
      </c>
      <c r="DJ1067" s="294">
        <v>2548</v>
      </c>
      <c r="DK1067" s="294">
        <v>3367</v>
      </c>
      <c r="DL1067" s="294">
        <v>4329</v>
      </c>
      <c r="DM1067" s="294">
        <v>4977</v>
      </c>
      <c r="DN1067" s="187">
        <v>5627</v>
      </c>
    </row>
    <row r="1068" spans="103:118" x14ac:dyDescent="0.2">
      <c r="CY1068" s="187" t="s">
        <v>532</v>
      </c>
      <c r="CZ1068" s="295">
        <v>77060</v>
      </c>
      <c r="DA1068" s="294">
        <v>890</v>
      </c>
      <c r="DB1068" s="294">
        <v>940</v>
      </c>
      <c r="DC1068" s="294">
        <v>1130</v>
      </c>
      <c r="DD1068" s="294">
        <v>1490</v>
      </c>
      <c r="DE1068" s="294">
        <v>1920</v>
      </c>
      <c r="DF1068" s="294">
        <v>2208</v>
      </c>
      <c r="DG1068" s="187">
        <v>2496</v>
      </c>
      <c r="DH1068" s="294">
        <v>1157</v>
      </c>
      <c r="DI1068" s="294">
        <v>1222</v>
      </c>
      <c r="DJ1068" s="294">
        <v>1469</v>
      </c>
      <c r="DK1068" s="294">
        <v>1937</v>
      </c>
      <c r="DL1068" s="294">
        <v>2496</v>
      </c>
      <c r="DM1068" s="294">
        <v>2870</v>
      </c>
      <c r="DN1068" s="187">
        <v>3244</v>
      </c>
    </row>
    <row r="1069" spans="103:118" x14ac:dyDescent="0.2">
      <c r="CY1069" s="187" t="s">
        <v>532</v>
      </c>
      <c r="CZ1069" s="295">
        <v>77061</v>
      </c>
      <c r="DA1069" s="294">
        <v>780</v>
      </c>
      <c r="DB1069" s="294">
        <v>830</v>
      </c>
      <c r="DC1069" s="294">
        <v>990</v>
      </c>
      <c r="DD1069" s="294">
        <v>1310</v>
      </c>
      <c r="DE1069" s="294">
        <v>1680</v>
      </c>
      <c r="DF1069" s="294">
        <v>1932</v>
      </c>
      <c r="DG1069" s="187">
        <v>2184</v>
      </c>
      <c r="DH1069" s="294">
        <v>1014</v>
      </c>
      <c r="DI1069" s="294">
        <v>1079</v>
      </c>
      <c r="DJ1069" s="294">
        <v>1287</v>
      </c>
      <c r="DK1069" s="294">
        <v>1703</v>
      </c>
      <c r="DL1069" s="294">
        <v>2184</v>
      </c>
      <c r="DM1069" s="294">
        <v>2511</v>
      </c>
      <c r="DN1069" s="187">
        <v>2839</v>
      </c>
    </row>
    <row r="1070" spans="103:118" x14ac:dyDescent="0.2">
      <c r="CY1070" s="187" t="s">
        <v>532</v>
      </c>
      <c r="CZ1070" s="295">
        <v>77062</v>
      </c>
      <c r="DA1070" s="294">
        <v>1030</v>
      </c>
      <c r="DB1070" s="294">
        <v>1090</v>
      </c>
      <c r="DC1070" s="294">
        <v>1300</v>
      </c>
      <c r="DD1070" s="294">
        <v>1720</v>
      </c>
      <c r="DE1070" s="294">
        <v>2210</v>
      </c>
      <c r="DF1070" s="294">
        <v>2541</v>
      </c>
      <c r="DG1070" s="187">
        <v>2873</v>
      </c>
      <c r="DH1070" s="294">
        <v>1339</v>
      </c>
      <c r="DI1070" s="294">
        <v>1417</v>
      </c>
      <c r="DJ1070" s="294">
        <v>1690</v>
      </c>
      <c r="DK1070" s="294">
        <v>2236</v>
      </c>
      <c r="DL1070" s="294">
        <v>2873</v>
      </c>
      <c r="DM1070" s="294">
        <v>3303</v>
      </c>
      <c r="DN1070" s="187">
        <v>3734</v>
      </c>
    </row>
    <row r="1071" spans="103:118" x14ac:dyDescent="0.2">
      <c r="CY1071" s="187" t="s">
        <v>532</v>
      </c>
      <c r="CZ1071" s="295">
        <v>77063</v>
      </c>
      <c r="DA1071" s="294">
        <v>1200</v>
      </c>
      <c r="DB1071" s="294">
        <v>1270</v>
      </c>
      <c r="DC1071" s="294">
        <v>1520</v>
      </c>
      <c r="DD1071" s="294">
        <v>2010</v>
      </c>
      <c r="DE1071" s="294">
        <v>2580</v>
      </c>
      <c r="DF1071" s="294">
        <v>2967</v>
      </c>
      <c r="DG1071" s="187">
        <v>3354</v>
      </c>
      <c r="DH1071" s="294">
        <v>1560</v>
      </c>
      <c r="DI1071" s="294">
        <v>1651</v>
      </c>
      <c r="DJ1071" s="294">
        <v>1976</v>
      </c>
      <c r="DK1071" s="294">
        <v>2613</v>
      </c>
      <c r="DL1071" s="294">
        <v>3354</v>
      </c>
      <c r="DM1071" s="294">
        <v>3857</v>
      </c>
      <c r="DN1071" s="187">
        <v>4360</v>
      </c>
    </row>
    <row r="1072" spans="103:118" x14ac:dyDescent="0.2">
      <c r="CY1072" s="187" t="s">
        <v>532</v>
      </c>
      <c r="CZ1072" s="295">
        <v>77064</v>
      </c>
      <c r="DA1072" s="294">
        <v>1210</v>
      </c>
      <c r="DB1072" s="294">
        <v>1280</v>
      </c>
      <c r="DC1072" s="294">
        <v>1530</v>
      </c>
      <c r="DD1072" s="294">
        <v>2020</v>
      </c>
      <c r="DE1072" s="294">
        <v>2600</v>
      </c>
      <c r="DF1072" s="294">
        <v>2990</v>
      </c>
      <c r="DG1072" s="187">
        <v>3380</v>
      </c>
      <c r="DH1072" s="294">
        <v>1573</v>
      </c>
      <c r="DI1072" s="294">
        <v>1664</v>
      </c>
      <c r="DJ1072" s="294">
        <v>1989</v>
      </c>
      <c r="DK1072" s="294">
        <v>2626</v>
      </c>
      <c r="DL1072" s="294">
        <v>3380</v>
      </c>
      <c r="DM1072" s="294">
        <v>3887</v>
      </c>
      <c r="DN1072" s="187">
        <v>4394</v>
      </c>
    </row>
    <row r="1073" spans="103:118" x14ac:dyDescent="0.2">
      <c r="CY1073" s="187" t="s">
        <v>532</v>
      </c>
      <c r="CZ1073" s="295">
        <v>77065</v>
      </c>
      <c r="DA1073" s="294">
        <v>1150</v>
      </c>
      <c r="DB1073" s="294">
        <v>1220</v>
      </c>
      <c r="DC1073" s="294">
        <v>1460</v>
      </c>
      <c r="DD1073" s="294">
        <v>1930</v>
      </c>
      <c r="DE1073" s="294">
        <v>2480</v>
      </c>
      <c r="DF1073" s="294">
        <v>2852</v>
      </c>
      <c r="DG1073" s="187">
        <v>3224</v>
      </c>
      <c r="DH1073" s="294">
        <v>1495</v>
      </c>
      <c r="DI1073" s="294">
        <v>1586</v>
      </c>
      <c r="DJ1073" s="294">
        <v>1898</v>
      </c>
      <c r="DK1073" s="294">
        <v>2509</v>
      </c>
      <c r="DL1073" s="294">
        <v>3224</v>
      </c>
      <c r="DM1073" s="294">
        <v>3707</v>
      </c>
      <c r="DN1073" s="187">
        <v>4191</v>
      </c>
    </row>
    <row r="1074" spans="103:118" x14ac:dyDescent="0.2">
      <c r="CY1074" s="187" t="s">
        <v>532</v>
      </c>
      <c r="CZ1074" s="295">
        <v>77066</v>
      </c>
      <c r="DA1074" s="294">
        <v>1190</v>
      </c>
      <c r="DB1074" s="294">
        <v>1260</v>
      </c>
      <c r="DC1074" s="294">
        <v>1510</v>
      </c>
      <c r="DD1074" s="294">
        <v>1990</v>
      </c>
      <c r="DE1074" s="294">
        <v>2560</v>
      </c>
      <c r="DF1074" s="294">
        <v>2944</v>
      </c>
      <c r="DG1074" s="187">
        <v>3328</v>
      </c>
      <c r="DH1074" s="294">
        <v>1547</v>
      </c>
      <c r="DI1074" s="294">
        <v>1638</v>
      </c>
      <c r="DJ1074" s="294">
        <v>1963</v>
      </c>
      <c r="DK1074" s="294">
        <v>2587</v>
      </c>
      <c r="DL1074" s="294">
        <v>3328</v>
      </c>
      <c r="DM1074" s="294">
        <v>3827</v>
      </c>
      <c r="DN1074" s="187">
        <v>4326</v>
      </c>
    </row>
    <row r="1075" spans="103:118" x14ac:dyDescent="0.2">
      <c r="CY1075" s="187" t="s">
        <v>532</v>
      </c>
      <c r="CZ1075" s="295">
        <v>77067</v>
      </c>
      <c r="DA1075" s="294">
        <v>890</v>
      </c>
      <c r="DB1075" s="294">
        <v>940</v>
      </c>
      <c r="DC1075" s="294">
        <v>1120</v>
      </c>
      <c r="DD1075" s="294">
        <v>1480</v>
      </c>
      <c r="DE1075" s="294">
        <v>1900</v>
      </c>
      <c r="DF1075" s="294">
        <v>2185</v>
      </c>
      <c r="DG1075" s="187">
        <v>2470</v>
      </c>
      <c r="DH1075" s="294">
        <v>1157</v>
      </c>
      <c r="DI1075" s="294">
        <v>1222</v>
      </c>
      <c r="DJ1075" s="294">
        <v>1456</v>
      </c>
      <c r="DK1075" s="294">
        <v>1924</v>
      </c>
      <c r="DL1075" s="294">
        <v>2470</v>
      </c>
      <c r="DM1075" s="294">
        <v>2840</v>
      </c>
      <c r="DN1075" s="187">
        <v>3211</v>
      </c>
    </row>
    <row r="1076" spans="103:118" x14ac:dyDescent="0.2">
      <c r="CY1076" s="187" t="s">
        <v>532</v>
      </c>
      <c r="CZ1076" s="295">
        <v>77068</v>
      </c>
      <c r="DA1076" s="294">
        <v>1070</v>
      </c>
      <c r="DB1076" s="294">
        <v>1130</v>
      </c>
      <c r="DC1076" s="294">
        <v>1350</v>
      </c>
      <c r="DD1076" s="294">
        <v>1780</v>
      </c>
      <c r="DE1076" s="294">
        <v>2290</v>
      </c>
      <c r="DF1076" s="294">
        <v>2633</v>
      </c>
      <c r="DG1076" s="187">
        <v>2977</v>
      </c>
      <c r="DH1076" s="294">
        <v>1391</v>
      </c>
      <c r="DI1076" s="294">
        <v>1469</v>
      </c>
      <c r="DJ1076" s="294">
        <v>1755</v>
      </c>
      <c r="DK1076" s="294">
        <v>2314</v>
      </c>
      <c r="DL1076" s="294">
        <v>2977</v>
      </c>
      <c r="DM1076" s="294">
        <v>3422</v>
      </c>
      <c r="DN1076" s="187">
        <v>3870</v>
      </c>
    </row>
    <row r="1077" spans="103:118" x14ac:dyDescent="0.2">
      <c r="CY1077" s="187" t="s">
        <v>532</v>
      </c>
      <c r="CZ1077" s="295">
        <v>77069</v>
      </c>
      <c r="DA1077" s="294">
        <v>1140</v>
      </c>
      <c r="DB1077" s="294">
        <v>1200</v>
      </c>
      <c r="DC1077" s="294">
        <v>1440</v>
      </c>
      <c r="DD1077" s="294">
        <v>1900</v>
      </c>
      <c r="DE1077" s="294">
        <v>2440</v>
      </c>
      <c r="DF1077" s="294">
        <v>2806</v>
      </c>
      <c r="DG1077" s="187">
        <v>3172</v>
      </c>
      <c r="DH1077" s="294">
        <v>1482</v>
      </c>
      <c r="DI1077" s="294">
        <v>1560</v>
      </c>
      <c r="DJ1077" s="294">
        <v>1872</v>
      </c>
      <c r="DK1077" s="294">
        <v>2470</v>
      </c>
      <c r="DL1077" s="294">
        <v>3172</v>
      </c>
      <c r="DM1077" s="294">
        <v>3647</v>
      </c>
      <c r="DN1077" s="187">
        <v>4123</v>
      </c>
    </row>
    <row r="1078" spans="103:118" x14ac:dyDescent="0.2">
      <c r="CY1078" s="187" t="s">
        <v>532</v>
      </c>
      <c r="CZ1078" s="295">
        <v>77070</v>
      </c>
      <c r="DA1078" s="294">
        <v>1260</v>
      </c>
      <c r="DB1078" s="294">
        <v>1330</v>
      </c>
      <c r="DC1078" s="294">
        <v>1590</v>
      </c>
      <c r="DD1078" s="294">
        <v>2100</v>
      </c>
      <c r="DE1078" s="294">
        <v>2700</v>
      </c>
      <c r="DF1078" s="294">
        <v>3105</v>
      </c>
      <c r="DG1078" s="187">
        <v>3510</v>
      </c>
      <c r="DH1078" s="294">
        <v>1638</v>
      </c>
      <c r="DI1078" s="294">
        <v>1729</v>
      </c>
      <c r="DJ1078" s="294">
        <v>2067</v>
      </c>
      <c r="DK1078" s="294">
        <v>2730</v>
      </c>
      <c r="DL1078" s="294">
        <v>3510</v>
      </c>
      <c r="DM1078" s="294">
        <v>4036</v>
      </c>
      <c r="DN1078" s="187">
        <v>4563</v>
      </c>
    </row>
    <row r="1079" spans="103:118" x14ac:dyDescent="0.2">
      <c r="CY1079" s="187" t="s">
        <v>532</v>
      </c>
      <c r="CZ1079" s="295">
        <v>77071</v>
      </c>
      <c r="DA1079" s="294">
        <v>900</v>
      </c>
      <c r="DB1079" s="294">
        <v>950</v>
      </c>
      <c r="DC1079" s="294">
        <v>1140</v>
      </c>
      <c r="DD1079" s="294">
        <v>1510</v>
      </c>
      <c r="DE1079" s="294">
        <v>1930</v>
      </c>
      <c r="DF1079" s="294">
        <v>2219</v>
      </c>
      <c r="DG1079" s="187">
        <v>2509</v>
      </c>
      <c r="DH1079" s="294">
        <v>1170</v>
      </c>
      <c r="DI1079" s="294">
        <v>1235</v>
      </c>
      <c r="DJ1079" s="294">
        <v>1482</v>
      </c>
      <c r="DK1079" s="294">
        <v>1963</v>
      </c>
      <c r="DL1079" s="294">
        <v>2509</v>
      </c>
      <c r="DM1079" s="294">
        <v>2884</v>
      </c>
      <c r="DN1079" s="187">
        <v>3261</v>
      </c>
    </row>
    <row r="1080" spans="103:118" x14ac:dyDescent="0.2">
      <c r="CY1080" s="187" t="s">
        <v>532</v>
      </c>
      <c r="CZ1080" s="295">
        <v>77072</v>
      </c>
      <c r="DA1080" s="294">
        <v>1000</v>
      </c>
      <c r="DB1080" s="294">
        <v>1050</v>
      </c>
      <c r="DC1080" s="294">
        <v>1260</v>
      </c>
      <c r="DD1080" s="294">
        <v>1660</v>
      </c>
      <c r="DE1080" s="294">
        <v>2140</v>
      </c>
      <c r="DF1080" s="294">
        <v>2461</v>
      </c>
      <c r="DG1080" s="187">
        <v>2782</v>
      </c>
      <c r="DH1080" s="294">
        <v>1300</v>
      </c>
      <c r="DI1080" s="294">
        <v>1365</v>
      </c>
      <c r="DJ1080" s="294">
        <v>1638</v>
      </c>
      <c r="DK1080" s="294">
        <v>2158</v>
      </c>
      <c r="DL1080" s="294">
        <v>2782</v>
      </c>
      <c r="DM1080" s="294">
        <v>3199</v>
      </c>
      <c r="DN1080" s="187">
        <v>3616</v>
      </c>
    </row>
    <row r="1081" spans="103:118" x14ac:dyDescent="0.2">
      <c r="CY1081" s="187" t="s">
        <v>532</v>
      </c>
      <c r="CZ1081" s="295">
        <v>77073</v>
      </c>
      <c r="DA1081" s="294">
        <v>1020</v>
      </c>
      <c r="DB1081" s="294">
        <v>1080</v>
      </c>
      <c r="DC1081" s="294">
        <v>1290</v>
      </c>
      <c r="DD1081" s="294">
        <v>1700</v>
      </c>
      <c r="DE1081" s="294">
        <v>2190</v>
      </c>
      <c r="DF1081" s="294">
        <v>2518</v>
      </c>
      <c r="DG1081" s="187">
        <v>2847</v>
      </c>
      <c r="DH1081" s="294">
        <v>1326</v>
      </c>
      <c r="DI1081" s="294">
        <v>1404</v>
      </c>
      <c r="DJ1081" s="294">
        <v>1677</v>
      </c>
      <c r="DK1081" s="294">
        <v>2210</v>
      </c>
      <c r="DL1081" s="294">
        <v>2847</v>
      </c>
      <c r="DM1081" s="294">
        <v>3273</v>
      </c>
      <c r="DN1081" s="187">
        <v>3701</v>
      </c>
    </row>
    <row r="1082" spans="103:118" x14ac:dyDescent="0.2">
      <c r="CY1082" s="187" t="s">
        <v>532</v>
      </c>
      <c r="CZ1082" s="295">
        <v>77074</v>
      </c>
      <c r="DA1082" s="294">
        <v>930</v>
      </c>
      <c r="DB1082" s="294">
        <v>980</v>
      </c>
      <c r="DC1082" s="294">
        <v>1170</v>
      </c>
      <c r="DD1082" s="294">
        <v>1550</v>
      </c>
      <c r="DE1082" s="294">
        <v>1990</v>
      </c>
      <c r="DF1082" s="294">
        <v>2288</v>
      </c>
      <c r="DG1082" s="187">
        <v>2587</v>
      </c>
      <c r="DH1082" s="294">
        <v>1209</v>
      </c>
      <c r="DI1082" s="294">
        <v>1274</v>
      </c>
      <c r="DJ1082" s="294">
        <v>1521</v>
      </c>
      <c r="DK1082" s="294">
        <v>2015</v>
      </c>
      <c r="DL1082" s="294">
        <v>2587</v>
      </c>
      <c r="DM1082" s="294">
        <v>2974</v>
      </c>
      <c r="DN1082" s="187">
        <v>3363</v>
      </c>
    </row>
    <row r="1083" spans="103:118" x14ac:dyDescent="0.2">
      <c r="CY1083" s="187" t="s">
        <v>532</v>
      </c>
      <c r="CZ1083" s="295">
        <v>77075</v>
      </c>
      <c r="DA1083" s="294">
        <v>960</v>
      </c>
      <c r="DB1083" s="294">
        <v>1010</v>
      </c>
      <c r="DC1083" s="294">
        <v>1210</v>
      </c>
      <c r="DD1083" s="294">
        <v>1600</v>
      </c>
      <c r="DE1083" s="294">
        <v>2050</v>
      </c>
      <c r="DF1083" s="294">
        <v>2357</v>
      </c>
      <c r="DG1083" s="187">
        <v>2665</v>
      </c>
      <c r="DH1083" s="294">
        <v>1248</v>
      </c>
      <c r="DI1083" s="294">
        <v>1313</v>
      </c>
      <c r="DJ1083" s="294">
        <v>1573</v>
      </c>
      <c r="DK1083" s="294">
        <v>2080</v>
      </c>
      <c r="DL1083" s="294">
        <v>2665</v>
      </c>
      <c r="DM1083" s="294">
        <v>3064</v>
      </c>
      <c r="DN1083" s="187">
        <v>3464</v>
      </c>
    </row>
    <row r="1084" spans="103:118" x14ac:dyDescent="0.2">
      <c r="CY1084" s="187" t="s">
        <v>532</v>
      </c>
      <c r="CZ1084" s="295">
        <v>77076</v>
      </c>
      <c r="DA1084" s="294">
        <v>920</v>
      </c>
      <c r="DB1084" s="294">
        <v>970</v>
      </c>
      <c r="DC1084" s="294">
        <v>1160</v>
      </c>
      <c r="DD1084" s="294">
        <v>1530</v>
      </c>
      <c r="DE1084" s="294">
        <v>1970</v>
      </c>
      <c r="DF1084" s="294">
        <v>2265</v>
      </c>
      <c r="DG1084" s="187">
        <v>2561</v>
      </c>
      <c r="DH1084" s="294">
        <v>1196</v>
      </c>
      <c r="DI1084" s="294">
        <v>1261</v>
      </c>
      <c r="DJ1084" s="294">
        <v>1508</v>
      </c>
      <c r="DK1084" s="294">
        <v>1989</v>
      </c>
      <c r="DL1084" s="294">
        <v>2561</v>
      </c>
      <c r="DM1084" s="294">
        <v>2944</v>
      </c>
      <c r="DN1084" s="187">
        <v>3329</v>
      </c>
    </row>
    <row r="1085" spans="103:118" x14ac:dyDescent="0.2">
      <c r="CY1085" s="187" t="s">
        <v>532</v>
      </c>
      <c r="CZ1085" s="295">
        <v>77077</v>
      </c>
      <c r="DA1085" s="294">
        <v>1340</v>
      </c>
      <c r="DB1085" s="294">
        <v>1420</v>
      </c>
      <c r="DC1085" s="294">
        <v>1700</v>
      </c>
      <c r="DD1085" s="294">
        <v>2240</v>
      </c>
      <c r="DE1085" s="294">
        <v>2880</v>
      </c>
      <c r="DF1085" s="294">
        <v>3312</v>
      </c>
      <c r="DG1085" s="187">
        <v>3744</v>
      </c>
      <c r="DH1085" s="294">
        <v>1742</v>
      </c>
      <c r="DI1085" s="294">
        <v>1846</v>
      </c>
      <c r="DJ1085" s="294">
        <v>2210</v>
      </c>
      <c r="DK1085" s="294">
        <v>2912</v>
      </c>
      <c r="DL1085" s="294">
        <v>3744</v>
      </c>
      <c r="DM1085" s="294">
        <v>4305</v>
      </c>
      <c r="DN1085" s="187">
        <v>4867</v>
      </c>
    </row>
    <row r="1086" spans="103:118" x14ac:dyDescent="0.2">
      <c r="CY1086" s="187" t="s">
        <v>532</v>
      </c>
      <c r="CZ1086" s="295">
        <v>77078</v>
      </c>
      <c r="DA1086" s="294">
        <v>930</v>
      </c>
      <c r="DB1086" s="294">
        <v>980</v>
      </c>
      <c r="DC1086" s="294">
        <v>1170</v>
      </c>
      <c r="DD1086" s="294">
        <v>1550</v>
      </c>
      <c r="DE1086" s="294">
        <v>1990</v>
      </c>
      <c r="DF1086" s="294">
        <v>2288</v>
      </c>
      <c r="DG1086" s="187">
        <v>2587</v>
      </c>
      <c r="DH1086" s="294">
        <v>1209</v>
      </c>
      <c r="DI1086" s="294">
        <v>1274</v>
      </c>
      <c r="DJ1086" s="294">
        <v>1521</v>
      </c>
      <c r="DK1086" s="294">
        <v>2015</v>
      </c>
      <c r="DL1086" s="294">
        <v>2587</v>
      </c>
      <c r="DM1086" s="294">
        <v>2974</v>
      </c>
      <c r="DN1086" s="187">
        <v>3363</v>
      </c>
    </row>
    <row r="1087" spans="103:118" x14ac:dyDescent="0.2">
      <c r="CY1087" s="187" t="s">
        <v>532</v>
      </c>
      <c r="CZ1087" s="295">
        <v>77079</v>
      </c>
      <c r="DA1087" s="294">
        <v>1290</v>
      </c>
      <c r="DB1087" s="294">
        <v>1360</v>
      </c>
      <c r="DC1087" s="294">
        <v>1630</v>
      </c>
      <c r="DD1087" s="294">
        <v>2150</v>
      </c>
      <c r="DE1087" s="294">
        <v>2770</v>
      </c>
      <c r="DF1087" s="294">
        <v>3185</v>
      </c>
      <c r="DG1087" s="187">
        <v>3601</v>
      </c>
      <c r="DH1087" s="294">
        <v>1677</v>
      </c>
      <c r="DI1087" s="294">
        <v>1768</v>
      </c>
      <c r="DJ1087" s="294">
        <v>2119</v>
      </c>
      <c r="DK1087" s="294">
        <v>2795</v>
      </c>
      <c r="DL1087" s="294">
        <v>3601</v>
      </c>
      <c r="DM1087" s="294">
        <v>4140</v>
      </c>
      <c r="DN1087" s="187">
        <v>4681</v>
      </c>
    </row>
    <row r="1088" spans="103:118" x14ac:dyDescent="0.2">
      <c r="CY1088" s="187" t="s">
        <v>532</v>
      </c>
      <c r="CZ1088" s="295">
        <v>77080</v>
      </c>
      <c r="DA1088" s="294">
        <v>990</v>
      </c>
      <c r="DB1088" s="294">
        <v>1050</v>
      </c>
      <c r="DC1088" s="294">
        <v>1250</v>
      </c>
      <c r="DD1088" s="294">
        <v>1650</v>
      </c>
      <c r="DE1088" s="294">
        <v>2120</v>
      </c>
      <c r="DF1088" s="294">
        <v>2438</v>
      </c>
      <c r="DG1088" s="187">
        <v>2756</v>
      </c>
      <c r="DH1088" s="294">
        <v>1287</v>
      </c>
      <c r="DI1088" s="294">
        <v>1365</v>
      </c>
      <c r="DJ1088" s="294">
        <v>1625</v>
      </c>
      <c r="DK1088" s="294">
        <v>2145</v>
      </c>
      <c r="DL1088" s="294">
        <v>2756</v>
      </c>
      <c r="DM1088" s="294">
        <v>3169</v>
      </c>
      <c r="DN1088" s="187">
        <v>3582</v>
      </c>
    </row>
    <row r="1089" spans="103:118" x14ac:dyDescent="0.2">
      <c r="CY1089" s="187" t="s">
        <v>532</v>
      </c>
      <c r="CZ1089" s="295">
        <v>77081</v>
      </c>
      <c r="DA1089" s="294">
        <v>940</v>
      </c>
      <c r="DB1089" s="294">
        <v>1000</v>
      </c>
      <c r="DC1089" s="294">
        <v>1190</v>
      </c>
      <c r="DD1089" s="294">
        <v>1570</v>
      </c>
      <c r="DE1089" s="294">
        <v>2020</v>
      </c>
      <c r="DF1089" s="294">
        <v>2323</v>
      </c>
      <c r="DG1089" s="187">
        <v>2626</v>
      </c>
      <c r="DH1089" s="294">
        <v>1222</v>
      </c>
      <c r="DI1089" s="294">
        <v>1300</v>
      </c>
      <c r="DJ1089" s="294">
        <v>1547</v>
      </c>
      <c r="DK1089" s="294">
        <v>2041</v>
      </c>
      <c r="DL1089" s="294">
        <v>2626</v>
      </c>
      <c r="DM1089" s="294">
        <v>3019</v>
      </c>
      <c r="DN1089" s="187">
        <v>3413</v>
      </c>
    </row>
    <row r="1090" spans="103:118" x14ac:dyDescent="0.2">
      <c r="CY1090" s="187" t="s">
        <v>532</v>
      </c>
      <c r="CZ1090" s="295">
        <v>77082</v>
      </c>
      <c r="DA1090" s="294">
        <v>1160</v>
      </c>
      <c r="DB1090" s="294">
        <v>1230</v>
      </c>
      <c r="DC1090" s="294">
        <v>1470</v>
      </c>
      <c r="DD1090" s="294">
        <v>1940</v>
      </c>
      <c r="DE1090" s="294">
        <v>2490</v>
      </c>
      <c r="DF1090" s="294">
        <v>2863</v>
      </c>
      <c r="DG1090" s="187">
        <v>3237</v>
      </c>
      <c r="DH1090" s="294">
        <v>1508</v>
      </c>
      <c r="DI1090" s="294">
        <v>1599</v>
      </c>
      <c r="DJ1090" s="294">
        <v>1911</v>
      </c>
      <c r="DK1090" s="294">
        <v>2522</v>
      </c>
      <c r="DL1090" s="294">
        <v>3237</v>
      </c>
      <c r="DM1090" s="294">
        <v>3721</v>
      </c>
      <c r="DN1090" s="187">
        <v>4208</v>
      </c>
    </row>
    <row r="1091" spans="103:118" x14ac:dyDescent="0.2">
      <c r="CY1091" s="187" t="s">
        <v>532</v>
      </c>
      <c r="CZ1091" s="295">
        <v>77083</v>
      </c>
      <c r="DA1091" s="294">
        <v>1080</v>
      </c>
      <c r="DB1091" s="294">
        <v>1150</v>
      </c>
      <c r="DC1091" s="294">
        <v>1370</v>
      </c>
      <c r="DD1091" s="294">
        <v>1810</v>
      </c>
      <c r="DE1091" s="294">
        <v>2320</v>
      </c>
      <c r="DF1091" s="294">
        <v>2668</v>
      </c>
      <c r="DG1091" s="187">
        <v>3016</v>
      </c>
      <c r="DH1091" s="294">
        <v>1404</v>
      </c>
      <c r="DI1091" s="294">
        <v>1495</v>
      </c>
      <c r="DJ1091" s="294">
        <v>1781</v>
      </c>
      <c r="DK1091" s="294">
        <v>2353</v>
      </c>
      <c r="DL1091" s="294">
        <v>3016</v>
      </c>
      <c r="DM1091" s="294">
        <v>3468</v>
      </c>
      <c r="DN1091" s="187">
        <v>3920</v>
      </c>
    </row>
    <row r="1092" spans="103:118" x14ac:dyDescent="0.2">
      <c r="CY1092" s="187" t="s">
        <v>532</v>
      </c>
      <c r="CZ1092" s="295">
        <v>77084</v>
      </c>
      <c r="DA1092" s="294">
        <v>1230</v>
      </c>
      <c r="DB1092" s="294">
        <v>1300</v>
      </c>
      <c r="DC1092" s="294">
        <v>1560</v>
      </c>
      <c r="DD1092" s="294">
        <v>2060</v>
      </c>
      <c r="DE1092" s="294">
        <v>2650</v>
      </c>
      <c r="DF1092" s="294">
        <v>3047</v>
      </c>
      <c r="DG1092" s="187">
        <v>3445</v>
      </c>
      <c r="DH1092" s="294">
        <v>1599</v>
      </c>
      <c r="DI1092" s="294">
        <v>1690</v>
      </c>
      <c r="DJ1092" s="294">
        <v>2028</v>
      </c>
      <c r="DK1092" s="294">
        <v>2678</v>
      </c>
      <c r="DL1092" s="294">
        <v>3445</v>
      </c>
      <c r="DM1092" s="294">
        <v>3961</v>
      </c>
      <c r="DN1092" s="187">
        <v>4478</v>
      </c>
    </row>
    <row r="1093" spans="103:118" x14ac:dyDescent="0.2">
      <c r="CY1093" s="187" t="s">
        <v>532</v>
      </c>
      <c r="CZ1093" s="295">
        <v>77085</v>
      </c>
      <c r="DA1093" s="294">
        <v>1040</v>
      </c>
      <c r="DB1093" s="294">
        <v>1100</v>
      </c>
      <c r="DC1093" s="294">
        <v>1320</v>
      </c>
      <c r="DD1093" s="294">
        <v>1740</v>
      </c>
      <c r="DE1093" s="294">
        <v>2240</v>
      </c>
      <c r="DF1093" s="294">
        <v>2576</v>
      </c>
      <c r="DG1093" s="187">
        <v>2912</v>
      </c>
      <c r="DH1093" s="294">
        <v>1352</v>
      </c>
      <c r="DI1093" s="294">
        <v>1430</v>
      </c>
      <c r="DJ1093" s="294">
        <v>1716</v>
      </c>
      <c r="DK1093" s="294">
        <v>2262</v>
      </c>
      <c r="DL1093" s="294">
        <v>2912</v>
      </c>
      <c r="DM1093" s="294">
        <v>3348</v>
      </c>
      <c r="DN1093" s="187">
        <v>3785</v>
      </c>
    </row>
    <row r="1094" spans="103:118" x14ac:dyDescent="0.2">
      <c r="CY1094" s="187" t="s">
        <v>532</v>
      </c>
      <c r="CZ1094" s="295">
        <v>77086</v>
      </c>
      <c r="DA1094" s="294">
        <v>960</v>
      </c>
      <c r="DB1094" s="294">
        <v>1010</v>
      </c>
      <c r="DC1094" s="294">
        <v>1210</v>
      </c>
      <c r="DD1094" s="294">
        <v>1600</v>
      </c>
      <c r="DE1094" s="294">
        <v>2050</v>
      </c>
      <c r="DF1094" s="294">
        <v>2357</v>
      </c>
      <c r="DG1094" s="187">
        <v>2665</v>
      </c>
      <c r="DH1094" s="294">
        <v>1248</v>
      </c>
      <c r="DI1094" s="294">
        <v>1313</v>
      </c>
      <c r="DJ1094" s="294">
        <v>1573</v>
      </c>
      <c r="DK1094" s="294">
        <v>2080</v>
      </c>
      <c r="DL1094" s="294">
        <v>2665</v>
      </c>
      <c r="DM1094" s="294">
        <v>3064</v>
      </c>
      <c r="DN1094" s="187">
        <v>3464</v>
      </c>
    </row>
    <row r="1095" spans="103:118" x14ac:dyDescent="0.2">
      <c r="CY1095" s="187" t="s">
        <v>532</v>
      </c>
      <c r="CZ1095" s="295">
        <v>77087</v>
      </c>
      <c r="DA1095" s="294">
        <v>790</v>
      </c>
      <c r="DB1095" s="294">
        <v>840</v>
      </c>
      <c r="DC1095" s="294">
        <v>1000</v>
      </c>
      <c r="DD1095" s="294">
        <v>1320</v>
      </c>
      <c r="DE1095" s="294">
        <v>1700</v>
      </c>
      <c r="DF1095" s="294">
        <v>1955</v>
      </c>
      <c r="DG1095" s="187">
        <v>2210</v>
      </c>
      <c r="DH1095" s="294">
        <v>1027</v>
      </c>
      <c r="DI1095" s="294">
        <v>1092</v>
      </c>
      <c r="DJ1095" s="294">
        <v>1300</v>
      </c>
      <c r="DK1095" s="294">
        <v>1716</v>
      </c>
      <c r="DL1095" s="294">
        <v>2210</v>
      </c>
      <c r="DM1095" s="294">
        <v>2541</v>
      </c>
      <c r="DN1095" s="187">
        <v>2873</v>
      </c>
    </row>
    <row r="1096" spans="103:118" x14ac:dyDescent="0.2">
      <c r="CY1096" s="187" t="s">
        <v>532</v>
      </c>
      <c r="CZ1096" s="295">
        <v>77088</v>
      </c>
      <c r="DA1096" s="294">
        <v>930</v>
      </c>
      <c r="DB1096" s="294">
        <v>980</v>
      </c>
      <c r="DC1096" s="294">
        <v>1170</v>
      </c>
      <c r="DD1096" s="294">
        <v>1550</v>
      </c>
      <c r="DE1096" s="294">
        <v>1990</v>
      </c>
      <c r="DF1096" s="294">
        <v>2288</v>
      </c>
      <c r="DG1096" s="187">
        <v>2587</v>
      </c>
      <c r="DH1096" s="294">
        <v>1209</v>
      </c>
      <c r="DI1096" s="294">
        <v>1274</v>
      </c>
      <c r="DJ1096" s="294">
        <v>1521</v>
      </c>
      <c r="DK1096" s="294">
        <v>2015</v>
      </c>
      <c r="DL1096" s="294">
        <v>2587</v>
      </c>
      <c r="DM1096" s="294">
        <v>2974</v>
      </c>
      <c r="DN1096" s="187">
        <v>3363</v>
      </c>
    </row>
    <row r="1097" spans="103:118" x14ac:dyDescent="0.2">
      <c r="CY1097" s="187" t="s">
        <v>532</v>
      </c>
      <c r="CZ1097" s="295">
        <v>77089</v>
      </c>
      <c r="DA1097" s="294">
        <v>1120</v>
      </c>
      <c r="DB1097" s="294">
        <v>1190</v>
      </c>
      <c r="DC1097" s="294">
        <v>1420</v>
      </c>
      <c r="DD1097" s="294">
        <v>1880</v>
      </c>
      <c r="DE1097" s="294">
        <v>2410</v>
      </c>
      <c r="DF1097" s="294">
        <v>2771</v>
      </c>
      <c r="DG1097" s="187">
        <v>3133</v>
      </c>
      <c r="DH1097" s="294">
        <v>1456</v>
      </c>
      <c r="DI1097" s="294">
        <v>1547</v>
      </c>
      <c r="DJ1097" s="294">
        <v>1846</v>
      </c>
      <c r="DK1097" s="294">
        <v>2444</v>
      </c>
      <c r="DL1097" s="294">
        <v>3133</v>
      </c>
      <c r="DM1097" s="294">
        <v>3602</v>
      </c>
      <c r="DN1097" s="187">
        <v>4072</v>
      </c>
    </row>
    <row r="1098" spans="103:118" x14ac:dyDescent="0.2">
      <c r="CY1098" s="187" t="s">
        <v>532</v>
      </c>
      <c r="CZ1098" s="295">
        <v>77090</v>
      </c>
      <c r="DA1098" s="294">
        <v>1070</v>
      </c>
      <c r="DB1098" s="294">
        <v>1130</v>
      </c>
      <c r="DC1098" s="294">
        <v>1350</v>
      </c>
      <c r="DD1098" s="294">
        <v>1780</v>
      </c>
      <c r="DE1098" s="294">
        <v>2290</v>
      </c>
      <c r="DF1098" s="294">
        <v>2633</v>
      </c>
      <c r="DG1098" s="187">
        <v>2977</v>
      </c>
      <c r="DH1098" s="294">
        <v>1391</v>
      </c>
      <c r="DI1098" s="294">
        <v>1469</v>
      </c>
      <c r="DJ1098" s="294">
        <v>1755</v>
      </c>
      <c r="DK1098" s="294">
        <v>2314</v>
      </c>
      <c r="DL1098" s="294">
        <v>2977</v>
      </c>
      <c r="DM1098" s="294">
        <v>3422</v>
      </c>
      <c r="DN1098" s="187">
        <v>3870</v>
      </c>
    </row>
    <row r="1099" spans="103:118" x14ac:dyDescent="0.2">
      <c r="CY1099" s="187" t="s">
        <v>532</v>
      </c>
      <c r="CZ1099" s="295">
        <v>77091</v>
      </c>
      <c r="DA1099" s="294">
        <v>830</v>
      </c>
      <c r="DB1099" s="294">
        <v>880</v>
      </c>
      <c r="DC1099" s="294">
        <v>1050</v>
      </c>
      <c r="DD1099" s="294">
        <v>1390</v>
      </c>
      <c r="DE1099" s="294">
        <v>1780</v>
      </c>
      <c r="DF1099" s="294">
        <v>2047</v>
      </c>
      <c r="DG1099" s="187">
        <v>2314</v>
      </c>
      <c r="DH1099" s="294">
        <v>1079</v>
      </c>
      <c r="DI1099" s="294">
        <v>1144</v>
      </c>
      <c r="DJ1099" s="294">
        <v>1365</v>
      </c>
      <c r="DK1099" s="294">
        <v>1807</v>
      </c>
      <c r="DL1099" s="294">
        <v>2314</v>
      </c>
      <c r="DM1099" s="294">
        <v>2661</v>
      </c>
      <c r="DN1099" s="187">
        <v>3008</v>
      </c>
    </row>
    <row r="1100" spans="103:118" x14ac:dyDescent="0.2">
      <c r="CY1100" s="187" t="s">
        <v>532</v>
      </c>
      <c r="CZ1100" s="295">
        <v>77092</v>
      </c>
      <c r="DA1100" s="294">
        <v>930</v>
      </c>
      <c r="DB1100" s="294">
        <v>990</v>
      </c>
      <c r="DC1100" s="294">
        <v>1180</v>
      </c>
      <c r="DD1100" s="294">
        <v>1560</v>
      </c>
      <c r="DE1100" s="294">
        <v>2000</v>
      </c>
      <c r="DF1100" s="294">
        <v>2300</v>
      </c>
      <c r="DG1100" s="187">
        <v>2600</v>
      </c>
      <c r="DH1100" s="294">
        <v>1209</v>
      </c>
      <c r="DI1100" s="294">
        <v>1287</v>
      </c>
      <c r="DJ1100" s="294">
        <v>1534</v>
      </c>
      <c r="DK1100" s="294">
        <v>2028</v>
      </c>
      <c r="DL1100" s="294">
        <v>2600</v>
      </c>
      <c r="DM1100" s="294">
        <v>2990</v>
      </c>
      <c r="DN1100" s="187">
        <v>3380</v>
      </c>
    </row>
    <row r="1101" spans="103:118" x14ac:dyDescent="0.2">
      <c r="CY1101" s="187" t="s">
        <v>532</v>
      </c>
      <c r="CZ1101" s="295">
        <v>77093</v>
      </c>
      <c r="DA1101" s="294">
        <v>850</v>
      </c>
      <c r="DB1101" s="294">
        <v>890</v>
      </c>
      <c r="DC1101" s="294">
        <v>1070</v>
      </c>
      <c r="DD1101" s="294">
        <v>1410</v>
      </c>
      <c r="DE1101" s="294">
        <v>1820</v>
      </c>
      <c r="DF1101" s="294">
        <v>2093</v>
      </c>
      <c r="DG1101" s="187">
        <v>2366</v>
      </c>
      <c r="DH1101" s="294">
        <v>1105</v>
      </c>
      <c r="DI1101" s="294">
        <v>1157</v>
      </c>
      <c r="DJ1101" s="294">
        <v>1391</v>
      </c>
      <c r="DK1101" s="294">
        <v>1833</v>
      </c>
      <c r="DL1101" s="294">
        <v>2366</v>
      </c>
      <c r="DM1101" s="294">
        <v>2720</v>
      </c>
      <c r="DN1101" s="187">
        <v>3075</v>
      </c>
    </row>
    <row r="1102" spans="103:118" x14ac:dyDescent="0.2">
      <c r="CY1102" s="187" t="s">
        <v>532</v>
      </c>
      <c r="CZ1102" s="295">
        <v>77094</v>
      </c>
      <c r="DA1102" s="294">
        <v>1530</v>
      </c>
      <c r="DB1102" s="294">
        <v>1620</v>
      </c>
      <c r="DC1102" s="294">
        <v>1940</v>
      </c>
      <c r="DD1102" s="294">
        <v>2560</v>
      </c>
      <c r="DE1102" s="294">
        <v>3290</v>
      </c>
      <c r="DF1102" s="294">
        <v>3783</v>
      </c>
      <c r="DG1102" s="187">
        <v>4277</v>
      </c>
      <c r="DH1102" s="294">
        <v>1989</v>
      </c>
      <c r="DI1102" s="294">
        <v>2106</v>
      </c>
      <c r="DJ1102" s="294">
        <v>2522</v>
      </c>
      <c r="DK1102" s="294">
        <v>3328</v>
      </c>
      <c r="DL1102" s="294">
        <v>4277</v>
      </c>
      <c r="DM1102" s="294">
        <v>4917</v>
      </c>
      <c r="DN1102" s="187">
        <v>5560</v>
      </c>
    </row>
    <row r="1103" spans="103:118" x14ac:dyDescent="0.2">
      <c r="CY1103" s="187" t="s">
        <v>532</v>
      </c>
      <c r="CZ1103" s="295">
        <v>77095</v>
      </c>
      <c r="DA1103" s="294">
        <v>1270</v>
      </c>
      <c r="DB1103" s="294">
        <v>1350</v>
      </c>
      <c r="DC1103" s="294">
        <v>1610</v>
      </c>
      <c r="DD1103" s="294">
        <v>2130</v>
      </c>
      <c r="DE1103" s="294">
        <v>2730</v>
      </c>
      <c r="DF1103" s="294">
        <v>3139</v>
      </c>
      <c r="DG1103" s="187">
        <v>3549</v>
      </c>
      <c r="DH1103" s="294">
        <v>1651</v>
      </c>
      <c r="DI1103" s="294">
        <v>1755</v>
      </c>
      <c r="DJ1103" s="294">
        <v>2093</v>
      </c>
      <c r="DK1103" s="294">
        <v>2769</v>
      </c>
      <c r="DL1103" s="294">
        <v>3549</v>
      </c>
      <c r="DM1103" s="294">
        <v>4080</v>
      </c>
      <c r="DN1103" s="187">
        <v>4613</v>
      </c>
    </row>
    <row r="1104" spans="103:118" x14ac:dyDescent="0.2">
      <c r="CY1104" s="187" t="s">
        <v>532</v>
      </c>
      <c r="CZ1104" s="295">
        <v>77096</v>
      </c>
      <c r="DA1104" s="294">
        <v>1000</v>
      </c>
      <c r="DB1104" s="294">
        <v>1060</v>
      </c>
      <c r="DC1104" s="294">
        <v>1270</v>
      </c>
      <c r="DD1104" s="294">
        <v>1680</v>
      </c>
      <c r="DE1104" s="294">
        <v>2160</v>
      </c>
      <c r="DF1104" s="294">
        <v>2484</v>
      </c>
      <c r="DG1104" s="187">
        <v>2808</v>
      </c>
      <c r="DH1104" s="294">
        <v>1300</v>
      </c>
      <c r="DI1104" s="294">
        <v>1378</v>
      </c>
      <c r="DJ1104" s="294">
        <v>1651</v>
      </c>
      <c r="DK1104" s="294">
        <v>2184</v>
      </c>
      <c r="DL1104" s="294">
        <v>2808</v>
      </c>
      <c r="DM1104" s="294">
        <v>3229</v>
      </c>
      <c r="DN1104" s="187">
        <v>3650</v>
      </c>
    </row>
    <row r="1105" spans="103:118" x14ac:dyDescent="0.2">
      <c r="CY1105" s="187" t="s">
        <v>532</v>
      </c>
      <c r="CZ1105" s="295">
        <v>77098</v>
      </c>
      <c r="DA1105" s="294">
        <v>1610</v>
      </c>
      <c r="DB1105" s="294">
        <v>1710</v>
      </c>
      <c r="DC1105" s="294">
        <v>2040</v>
      </c>
      <c r="DD1105" s="294">
        <v>2690</v>
      </c>
      <c r="DE1105" s="294">
        <v>3460</v>
      </c>
      <c r="DF1105" s="294">
        <v>3979</v>
      </c>
      <c r="DG1105" s="187">
        <v>4498</v>
      </c>
      <c r="DH1105" s="294">
        <v>2093</v>
      </c>
      <c r="DI1105" s="294">
        <v>2223</v>
      </c>
      <c r="DJ1105" s="294">
        <v>2652</v>
      </c>
      <c r="DK1105" s="294">
        <v>3497</v>
      </c>
      <c r="DL1105" s="294">
        <v>4498</v>
      </c>
      <c r="DM1105" s="294">
        <v>5172</v>
      </c>
      <c r="DN1105" s="187">
        <v>5847</v>
      </c>
    </row>
    <row r="1106" spans="103:118" x14ac:dyDescent="0.2">
      <c r="CY1106" s="187" t="s">
        <v>532</v>
      </c>
      <c r="CZ1106" s="295">
        <v>77099</v>
      </c>
      <c r="DA1106" s="294">
        <v>1000</v>
      </c>
      <c r="DB1106" s="294">
        <v>1060</v>
      </c>
      <c r="DC1106" s="294">
        <v>1270</v>
      </c>
      <c r="DD1106" s="294">
        <v>1680</v>
      </c>
      <c r="DE1106" s="294">
        <v>2160</v>
      </c>
      <c r="DF1106" s="294">
        <v>2484</v>
      </c>
      <c r="DG1106" s="187">
        <v>2808</v>
      </c>
      <c r="DH1106" s="294">
        <v>1300</v>
      </c>
      <c r="DI1106" s="294">
        <v>1378</v>
      </c>
      <c r="DJ1106" s="294">
        <v>1651</v>
      </c>
      <c r="DK1106" s="294">
        <v>2184</v>
      </c>
      <c r="DL1106" s="294">
        <v>2808</v>
      </c>
      <c r="DM1106" s="294">
        <v>3229</v>
      </c>
      <c r="DN1106" s="187">
        <v>3650</v>
      </c>
    </row>
    <row r="1107" spans="103:118" x14ac:dyDescent="0.2">
      <c r="CY1107" s="187" t="s">
        <v>532</v>
      </c>
      <c r="CZ1107" s="295">
        <v>77201</v>
      </c>
      <c r="DA1107" s="294">
        <v>1050</v>
      </c>
      <c r="DB1107" s="294">
        <v>1110</v>
      </c>
      <c r="DC1107" s="294">
        <v>1330</v>
      </c>
      <c r="DD1107" s="294">
        <v>1760</v>
      </c>
      <c r="DE1107" s="294">
        <v>2260</v>
      </c>
      <c r="DF1107" s="294">
        <v>2599</v>
      </c>
      <c r="DG1107" s="187">
        <v>2938</v>
      </c>
      <c r="DH1107" s="294">
        <v>1365</v>
      </c>
      <c r="DI1107" s="294">
        <v>1443</v>
      </c>
      <c r="DJ1107" s="294">
        <v>1729</v>
      </c>
      <c r="DK1107" s="294">
        <v>2288</v>
      </c>
      <c r="DL1107" s="294">
        <v>2938</v>
      </c>
      <c r="DM1107" s="294">
        <v>3378</v>
      </c>
      <c r="DN1107" s="187">
        <v>3819</v>
      </c>
    </row>
    <row r="1108" spans="103:118" x14ac:dyDescent="0.2">
      <c r="CY1108" s="187" t="s">
        <v>532</v>
      </c>
      <c r="CZ1108" s="295">
        <v>77204</v>
      </c>
      <c r="DA1108" s="294">
        <v>1050</v>
      </c>
      <c r="DB1108" s="294">
        <v>1110</v>
      </c>
      <c r="DC1108" s="294">
        <v>1330</v>
      </c>
      <c r="DD1108" s="294">
        <v>1760</v>
      </c>
      <c r="DE1108" s="294">
        <v>2260</v>
      </c>
      <c r="DF1108" s="294">
        <v>2599</v>
      </c>
      <c r="DG1108" s="187">
        <v>2938</v>
      </c>
      <c r="DH1108" s="294">
        <v>1365</v>
      </c>
      <c r="DI1108" s="294">
        <v>1443</v>
      </c>
      <c r="DJ1108" s="294">
        <v>1729</v>
      </c>
      <c r="DK1108" s="294">
        <v>2288</v>
      </c>
      <c r="DL1108" s="294">
        <v>2938</v>
      </c>
      <c r="DM1108" s="294">
        <v>3378</v>
      </c>
      <c r="DN1108" s="187">
        <v>3819</v>
      </c>
    </row>
    <row r="1109" spans="103:118" x14ac:dyDescent="0.2">
      <c r="CY1109" s="187" t="s">
        <v>532</v>
      </c>
      <c r="CZ1109" s="295">
        <v>77205</v>
      </c>
      <c r="DA1109" s="294">
        <v>1050</v>
      </c>
      <c r="DB1109" s="294">
        <v>1110</v>
      </c>
      <c r="DC1109" s="294">
        <v>1330</v>
      </c>
      <c r="DD1109" s="294">
        <v>1760</v>
      </c>
      <c r="DE1109" s="294">
        <v>2260</v>
      </c>
      <c r="DF1109" s="294">
        <v>2599</v>
      </c>
      <c r="DG1109" s="187">
        <v>2938</v>
      </c>
      <c r="DH1109" s="294">
        <v>1365</v>
      </c>
      <c r="DI1109" s="294">
        <v>1443</v>
      </c>
      <c r="DJ1109" s="294">
        <v>1729</v>
      </c>
      <c r="DK1109" s="294">
        <v>2288</v>
      </c>
      <c r="DL1109" s="294">
        <v>2938</v>
      </c>
      <c r="DM1109" s="294">
        <v>3378</v>
      </c>
      <c r="DN1109" s="187">
        <v>3819</v>
      </c>
    </row>
    <row r="1110" spans="103:118" x14ac:dyDescent="0.2">
      <c r="CY1110" s="187" t="s">
        <v>532</v>
      </c>
      <c r="CZ1110" s="295">
        <v>77206</v>
      </c>
      <c r="DA1110" s="294">
        <v>1050</v>
      </c>
      <c r="DB1110" s="294">
        <v>1110</v>
      </c>
      <c r="DC1110" s="294">
        <v>1330</v>
      </c>
      <c r="DD1110" s="294">
        <v>1760</v>
      </c>
      <c r="DE1110" s="294">
        <v>2260</v>
      </c>
      <c r="DF1110" s="294">
        <v>2599</v>
      </c>
      <c r="DG1110" s="187">
        <v>2938</v>
      </c>
      <c r="DH1110" s="294">
        <v>1365</v>
      </c>
      <c r="DI1110" s="294">
        <v>1443</v>
      </c>
      <c r="DJ1110" s="294">
        <v>1729</v>
      </c>
      <c r="DK1110" s="294">
        <v>2288</v>
      </c>
      <c r="DL1110" s="294">
        <v>2938</v>
      </c>
      <c r="DM1110" s="294">
        <v>3378</v>
      </c>
      <c r="DN1110" s="187">
        <v>3819</v>
      </c>
    </row>
    <row r="1111" spans="103:118" x14ac:dyDescent="0.2">
      <c r="CY1111" s="187" t="s">
        <v>532</v>
      </c>
      <c r="CZ1111" s="295">
        <v>77207</v>
      </c>
      <c r="DA1111" s="294">
        <v>1050</v>
      </c>
      <c r="DB1111" s="294">
        <v>1110</v>
      </c>
      <c r="DC1111" s="294">
        <v>1330</v>
      </c>
      <c r="DD1111" s="294">
        <v>1760</v>
      </c>
      <c r="DE1111" s="294">
        <v>2260</v>
      </c>
      <c r="DF1111" s="294">
        <v>2599</v>
      </c>
      <c r="DG1111" s="187">
        <v>2938</v>
      </c>
      <c r="DH1111" s="294">
        <v>1365</v>
      </c>
      <c r="DI1111" s="294">
        <v>1443</v>
      </c>
      <c r="DJ1111" s="294">
        <v>1729</v>
      </c>
      <c r="DK1111" s="294">
        <v>2288</v>
      </c>
      <c r="DL1111" s="294">
        <v>2938</v>
      </c>
      <c r="DM1111" s="294">
        <v>3378</v>
      </c>
      <c r="DN1111" s="187">
        <v>3819</v>
      </c>
    </row>
    <row r="1112" spans="103:118" x14ac:dyDescent="0.2">
      <c r="CY1112" s="187" t="s">
        <v>532</v>
      </c>
      <c r="CZ1112" s="295">
        <v>77208</v>
      </c>
      <c r="DA1112" s="294">
        <v>1050</v>
      </c>
      <c r="DB1112" s="294">
        <v>1110</v>
      </c>
      <c r="DC1112" s="294">
        <v>1330</v>
      </c>
      <c r="DD1112" s="294">
        <v>1760</v>
      </c>
      <c r="DE1112" s="294">
        <v>2260</v>
      </c>
      <c r="DF1112" s="294">
        <v>2599</v>
      </c>
      <c r="DG1112" s="187">
        <v>2938</v>
      </c>
      <c r="DH1112" s="294">
        <v>1365</v>
      </c>
      <c r="DI1112" s="294">
        <v>1443</v>
      </c>
      <c r="DJ1112" s="294">
        <v>1729</v>
      </c>
      <c r="DK1112" s="294">
        <v>2288</v>
      </c>
      <c r="DL1112" s="294">
        <v>2938</v>
      </c>
      <c r="DM1112" s="294">
        <v>3378</v>
      </c>
      <c r="DN1112" s="187">
        <v>3819</v>
      </c>
    </row>
    <row r="1113" spans="103:118" x14ac:dyDescent="0.2">
      <c r="CY1113" s="187" t="s">
        <v>532</v>
      </c>
      <c r="CZ1113" s="295">
        <v>77210</v>
      </c>
      <c r="DA1113" s="294">
        <v>1050</v>
      </c>
      <c r="DB1113" s="294">
        <v>1110</v>
      </c>
      <c r="DC1113" s="294">
        <v>1330</v>
      </c>
      <c r="DD1113" s="294">
        <v>1760</v>
      </c>
      <c r="DE1113" s="294">
        <v>2260</v>
      </c>
      <c r="DF1113" s="294">
        <v>2599</v>
      </c>
      <c r="DG1113" s="187">
        <v>2938</v>
      </c>
      <c r="DH1113" s="294">
        <v>1365</v>
      </c>
      <c r="DI1113" s="294">
        <v>1443</v>
      </c>
      <c r="DJ1113" s="294">
        <v>1729</v>
      </c>
      <c r="DK1113" s="294">
        <v>2288</v>
      </c>
      <c r="DL1113" s="294">
        <v>2938</v>
      </c>
      <c r="DM1113" s="294">
        <v>3378</v>
      </c>
      <c r="DN1113" s="187">
        <v>3819</v>
      </c>
    </row>
    <row r="1114" spans="103:118" x14ac:dyDescent="0.2">
      <c r="CY1114" s="187" t="s">
        <v>532</v>
      </c>
      <c r="CZ1114" s="295">
        <v>77215</v>
      </c>
      <c r="DA1114" s="294">
        <v>1050</v>
      </c>
      <c r="DB1114" s="294">
        <v>1110</v>
      </c>
      <c r="DC1114" s="294">
        <v>1330</v>
      </c>
      <c r="DD1114" s="294">
        <v>1760</v>
      </c>
      <c r="DE1114" s="294">
        <v>2260</v>
      </c>
      <c r="DF1114" s="294">
        <v>2599</v>
      </c>
      <c r="DG1114" s="187">
        <v>2938</v>
      </c>
      <c r="DH1114" s="294">
        <v>1365</v>
      </c>
      <c r="DI1114" s="294">
        <v>1443</v>
      </c>
      <c r="DJ1114" s="294">
        <v>1729</v>
      </c>
      <c r="DK1114" s="294">
        <v>2288</v>
      </c>
      <c r="DL1114" s="294">
        <v>2938</v>
      </c>
      <c r="DM1114" s="294">
        <v>3378</v>
      </c>
      <c r="DN1114" s="187">
        <v>3819</v>
      </c>
    </row>
    <row r="1115" spans="103:118" x14ac:dyDescent="0.2">
      <c r="CY1115" s="187" t="s">
        <v>532</v>
      </c>
      <c r="CZ1115" s="295">
        <v>77217</v>
      </c>
      <c r="DA1115" s="294">
        <v>1050</v>
      </c>
      <c r="DB1115" s="294">
        <v>1110</v>
      </c>
      <c r="DC1115" s="294">
        <v>1330</v>
      </c>
      <c r="DD1115" s="294">
        <v>1760</v>
      </c>
      <c r="DE1115" s="294">
        <v>2260</v>
      </c>
      <c r="DF1115" s="294">
        <v>2599</v>
      </c>
      <c r="DG1115" s="187">
        <v>2938</v>
      </c>
      <c r="DH1115" s="294">
        <v>1365</v>
      </c>
      <c r="DI1115" s="294">
        <v>1443</v>
      </c>
      <c r="DJ1115" s="294">
        <v>1729</v>
      </c>
      <c r="DK1115" s="294">
        <v>2288</v>
      </c>
      <c r="DL1115" s="294">
        <v>2938</v>
      </c>
      <c r="DM1115" s="294">
        <v>3378</v>
      </c>
      <c r="DN1115" s="187">
        <v>3819</v>
      </c>
    </row>
    <row r="1116" spans="103:118" x14ac:dyDescent="0.2">
      <c r="CY1116" s="187" t="s">
        <v>532</v>
      </c>
      <c r="CZ1116" s="295">
        <v>77218</v>
      </c>
      <c r="DA1116" s="294">
        <v>1050</v>
      </c>
      <c r="DB1116" s="294">
        <v>1110</v>
      </c>
      <c r="DC1116" s="294">
        <v>1330</v>
      </c>
      <c r="DD1116" s="294">
        <v>1760</v>
      </c>
      <c r="DE1116" s="294">
        <v>2260</v>
      </c>
      <c r="DF1116" s="294">
        <v>2599</v>
      </c>
      <c r="DG1116" s="187">
        <v>2938</v>
      </c>
      <c r="DH1116" s="294">
        <v>1365</v>
      </c>
      <c r="DI1116" s="294">
        <v>1443</v>
      </c>
      <c r="DJ1116" s="294">
        <v>1729</v>
      </c>
      <c r="DK1116" s="294">
        <v>2288</v>
      </c>
      <c r="DL1116" s="294">
        <v>2938</v>
      </c>
      <c r="DM1116" s="294">
        <v>3378</v>
      </c>
      <c r="DN1116" s="187">
        <v>3819</v>
      </c>
    </row>
    <row r="1117" spans="103:118" x14ac:dyDescent="0.2">
      <c r="CY1117" s="187" t="s">
        <v>532</v>
      </c>
      <c r="CZ1117" s="295">
        <v>77219</v>
      </c>
      <c r="DA1117" s="294">
        <v>1050</v>
      </c>
      <c r="DB1117" s="294">
        <v>1110</v>
      </c>
      <c r="DC1117" s="294">
        <v>1330</v>
      </c>
      <c r="DD1117" s="294">
        <v>1760</v>
      </c>
      <c r="DE1117" s="294">
        <v>2260</v>
      </c>
      <c r="DF1117" s="294">
        <v>2599</v>
      </c>
      <c r="DG1117" s="187">
        <v>2938</v>
      </c>
      <c r="DH1117" s="294">
        <v>1365</v>
      </c>
      <c r="DI1117" s="294">
        <v>1443</v>
      </c>
      <c r="DJ1117" s="294">
        <v>1729</v>
      </c>
      <c r="DK1117" s="294">
        <v>2288</v>
      </c>
      <c r="DL1117" s="294">
        <v>2938</v>
      </c>
      <c r="DM1117" s="294">
        <v>3378</v>
      </c>
      <c r="DN1117" s="187">
        <v>3819</v>
      </c>
    </row>
    <row r="1118" spans="103:118" x14ac:dyDescent="0.2">
      <c r="CY1118" s="187" t="s">
        <v>532</v>
      </c>
      <c r="CZ1118" s="295">
        <v>77220</v>
      </c>
      <c r="DA1118" s="294">
        <v>1050</v>
      </c>
      <c r="DB1118" s="294">
        <v>1110</v>
      </c>
      <c r="DC1118" s="294">
        <v>1330</v>
      </c>
      <c r="DD1118" s="294">
        <v>1760</v>
      </c>
      <c r="DE1118" s="294">
        <v>2260</v>
      </c>
      <c r="DF1118" s="294">
        <v>2599</v>
      </c>
      <c r="DG1118" s="187">
        <v>2938</v>
      </c>
      <c r="DH1118" s="294">
        <v>1365</v>
      </c>
      <c r="DI1118" s="294">
        <v>1443</v>
      </c>
      <c r="DJ1118" s="294">
        <v>1729</v>
      </c>
      <c r="DK1118" s="294">
        <v>2288</v>
      </c>
      <c r="DL1118" s="294">
        <v>2938</v>
      </c>
      <c r="DM1118" s="294">
        <v>3378</v>
      </c>
      <c r="DN1118" s="187">
        <v>3819</v>
      </c>
    </row>
    <row r="1119" spans="103:118" x14ac:dyDescent="0.2">
      <c r="CY1119" s="187" t="s">
        <v>532</v>
      </c>
      <c r="CZ1119" s="295">
        <v>77221</v>
      </c>
      <c r="DA1119" s="294">
        <v>1050</v>
      </c>
      <c r="DB1119" s="294">
        <v>1110</v>
      </c>
      <c r="DC1119" s="294">
        <v>1330</v>
      </c>
      <c r="DD1119" s="294">
        <v>1760</v>
      </c>
      <c r="DE1119" s="294">
        <v>2260</v>
      </c>
      <c r="DF1119" s="294">
        <v>2599</v>
      </c>
      <c r="DG1119" s="187">
        <v>2938</v>
      </c>
      <c r="DH1119" s="294">
        <v>1365</v>
      </c>
      <c r="DI1119" s="294">
        <v>1443</v>
      </c>
      <c r="DJ1119" s="294">
        <v>1729</v>
      </c>
      <c r="DK1119" s="294">
        <v>2288</v>
      </c>
      <c r="DL1119" s="294">
        <v>2938</v>
      </c>
      <c r="DM1119" s="294">
        <v>3378</v>
      </c>
      <c r="DN1119" s="187">
        <v>3819</v>
      </c>
    </row>
    <row r="1120" spans="103:118" x14ac:dyDescent="0.2">
      <c r="CY1120" s="187" t="s">
        <v>532</v>
      </c>
      <c r="CZ1120" s="295">
        <v>77222</v>
      </c>
      <c r="DA1120" s="294">
        <v>1050</v>
      </c>
      <c r="DB1120" s="294">
        <v>1110</v>
      </c>
      <c r="DC1120" s="294">
        <v>1330</v>
      </c>
      <c r="DD1120" s="294">
        <v>1760</v>
      </c>
      <c r="DE1120" s="294">
        <v>2260</v>
      </c>
      <c r="DF1120" s="294">
        <v>2599</v>
      </c>
      <c r="DG1120" s="187">
        <v>2938</v>
      </c>
      <c r="DH1120" s="294">
        <v>1365</v>
      </c>
      <c r="DI1120" s="294">
        <v>1443</v>
      </c>
      <c r="DJ1120" s="294">
        <v>1729</v>
      </c>
      <c r="DK1120" s="294">
        <v>2288</v>
      </c>
      <c r="DL1120" s="294">
        <v>2938</v>
      </c>
      <c r="DM1120" s="294">
        <v>3378</v>
      </c>
      <c r="DN1120" s="187">
        <v>3819</v>
      </c>
    </row>
    <row r="1121" spans="103:118" x14ac:dyDescent="0.2">
      <c r="CY1121" s="187" t="s">
        <v>532</v>
      </c>
      <c r="CZ1121" s="295">
        <v>77223</v>
      </c>
      <c r="DA1121" s="294">
        <v>1050</v>
      </c>
      <c r="DB1121" s="294">
        <v>1110</v>
      </c>
      <c r="DC1121" s="294">
        <v>1330</v>
      </c>
      <c r="DD1121" s="294">
        <v>1760</v>
      </c>
      <c r="DE1121" s="294">
        <v>2260</v>
      </c>
      <c r="DF1121" s="294">
        <v>2599</v>
      </c>
      <c r="DG1121" s="187">
        <v>2938</v>
      </c>
      <c r="DH1121" s="294">
        <v>1365</v>
      </c>
      <c r="DI1121" s="294">
        <v>1443</v>
      </c>
      <c r="DJ1121" s="294">
        <v>1729</v>
      </c>
      <c r="DK1121" s="294">
        <v>2288</v>
      </c>
      <c r="DL1121" s="294">
        <v>2938</v>
      </c>
      <c r="DM1121" s="294">
        <v>3378</v>
      </c>
      <c r="DN1121" s="187">
        <v>3819</v>
      </c>
    </row>
    <row r="1122" spans="103:118" x14ac:dyDescent="0.2">
      <c r="CY1122" s="187" t="s">
        <v>532</v>
      </c>
      <c r="CZ1122" s="295">
        <v>77224</v>
      </c>
      <c r="DA1122" s="294">
        <v>1050</v>
      </c>
      <c r="DB1122" s="294">
        <v>1110</v>
      </c>
      <c r="DC1122" s="294">
        <v>1330</v>
      </c>
      <c r="DD1122" s="294">
        <v>1760</v>
      </c>
      <c r="DE1122" s="294">
        <v>2260</v>
      </c>
      <c r="DF1122" s="294">
        <v>2599</v>
      </c>
      <c r="DG1122" s="187">
        <v>2938</v>
      </c>
      <c r="DH1122" s="294">
        <v>1365</v>
      </c>
      <c r="DI1122" s="294">
        <v>1443</v>
      </c>
      <c r="DJ1122" s="294">
        <v>1729</v>
      </c>
      <c r="DK1122" s="294">
        <v>2288</v>
      </c>
      <c r="DL1122" s="294">
        <v>2938</v>
      </c>
      <c r="DM1122" s="294">
        <v>3378</v>
      </c>
      <c r="DN1122" s="187">
        <v>3819</v>
      </c>
    </row>
    <row r="1123" spans="103:118" x14ac:dyDescent="0.2">
      <c r="CY1123" s="187" t="s">
        <v>532</v>
      </c>
      <c r="CZ1123" s="295">
        <v>77225</v>
      </c>
      <c r="DA1123" s="294">
        <v>1050</v>
      </c>
      <c r="DB1123" s="294">
        <v>1110</v>
      </c>
      <c r="DC1123" s="294">
        <v>1330</v>
      </c>
      <c r="DD1123" s="294">
        <v>1760</v>
      </c>
      <c r="DE1123" s="294">
        <v>2260</v>
      </c>
      <c r="DF1123" s="294">
        <v>2599</v>
      </c>
      <c r="DG1123" s="187">
        <v>2938</v>
      </c>
      <c r="DH1123" s="294">
        <v>1365</v>
      </c>
      <c r="DI1123" s="294">
        <v>1443</v>
      </c>
      <c r="DJ1123" s="294">
        <v>1729</v>
      </c>
      <c r="DK1123" s="294">
        <v>2288</v>
      </c>
      <c r="DL1123" s="294">
        <v>2938</v>
      </c>
      <c r="DM1123" s="294">
        <v>3378</v>
      </c>
      <c r="DN1123" s="187">
        <v>3819</v>
      </c>
    </row>
    <row r="1124" spans="103:118" x14ac:dyDescent="0.2">
      <c r="CY1124" s="187" t="s">
        <v>532</v>
      </c>
      <c r="CZ1124" s="295">
        <v>77226</v>
      </c>
      <c r="DA1124" s="294">
        <v>1050</v>
      </c>
      <c r="DB1124" s="294">
        <v>1110</v>
      </c>
      <c r="DC1124" s="294">
        <v>1330</v>
      </c>
      <c r="DD1124" s="294">
        <v>1760</v>
      </c>
      <c r="DE1124" s="294">
        <v>2260</v>
      </c>
      <c r="DF1124" s="294">
        <v>2599</v>
      </c>
      <c r="DG1124" s="187">
        <v>2938</v>
      </c>
      <c r="DH1124" s="294">
        <v>1365</v>
      </c>
      <c r="DI1124" s="294">
        <v>1443</v>
      </c>
      <c r="DJ1124" s="294">
        <v>1729</v>
      </c>
      <c r="DK1124" s="294">
        <v>2288</v>
      </c>
      <c r="DL1124" s="294">
        <v>2938</v>
      </c>
      <c r="DM1124" s="294">
        <v>3378</v>
      </c>
      <c r="DN1124" s="187">
        <v>3819</v>
      </c>
    </row>
    <row r="1125" spans="103:118" x14ac:dyDescent="0.2">
      <c r="CY1125" s="187" t="s">
        <v>532</v>
      </c>
      <c r="CZ1125" s="295">
        <v>77227</v>
      </c>
      <c r="DA1125" s="294">
        <v>1050</v>
      </c>
      <c r="DB1125" s="294">
        <v>1110</v>
      </c>
      <c r="DC1125" s="294">
        <v>1330</v>
      </c>
      <c r="DD1125" s="294">
        <v>1760</v>
      </c>
      <c r="DE1125" s="294">
        <v>2260</v>
      </c>
      <c r="DF1125" s="294">
        <v>2599</v>
      </c>
      <c r="DG1125" s="187">
        <v>2938</v>
      </c>
      <c r="DH1125" s="294">
        <v>1365</v>
      </c>
      <c r="DI1125" s="294">
        <v>1443</v>
      </c>
      <c r="DJ1125" s="294">
        <v>1729</v>
      </c>
      <c r="DK1125" s="294">
        <v>2288</v>
      </c>
      <c r="DL1125" s="294">
        <v>2938</v>
      </c>
      <c r="DM1125" s="294">
        <v>3378</v>
      </c>
      <c r="DN1125" s="187">
        <v>3819</v>
      </c>
    </row>
    <row r="1126" spans="103:118" x14ac:dyDescent="0.2">
      <c r="CY1126" s="187" t="s">
        <v>532</v>
      </c>
      <c r="CZ1126" s="295">
        <v>77228</v>
      </c>
      <c r="DA1126" s="294">
        <v>1050</v>
      </c>
      <c r="DB1126" s="294">
        <v>1110</v>
      </c>
      <c r="DC1126" s="294">
        <v>1330</v>
      </c>
      <c r="DD1126" s="294">
        <v>1760</v>
      </c>
      <c r="DE1126" s="294">
        <v>2260</v>
      </c>
      <c r="DF1126" s="294">
        <v>2599</v>
      </c>
      <c r="DG1126" s="187">
        <v>2938</v>
      </c>
      <c r="DH1126" s="294">
        <v>1365</v>
      </c>
      <c r="DI1126" s="294">
        <v>1443</v>
      </c>
      <c r="DJ1126" s="294">
        <v>1729</v>
      </c>
      <c r="DK1126" s="294">
        <v>2288</v>
      </c>
      <c r="DL1126" s="294">
        <v>2938</v>
      </c>
      <c r="DM1126" s="294">
        <v>3378</v>
      </c>
      <c r="DN1126" s="187">
        <v>3819</v>
      </c>
    </row>
    <row r="1127" spans="103:118" x14ac:dyDescent="0.2">
      <c r="CY1127" s="187" t="s">
        <v>532</v>
      </c>
      <c r="CZ1127" s="295">
        <v>77230</v>
      </c>
      <c r="DA1127" s="294">
        <v>1050</v>
      </c>
      <c r="DB1127" s="294">
        <v>1110</v>
      </c>
      <c r="DC1127" s="294">
        <v>1330</v>
      </c>
      <c r="DD1127" s="294">
        <v>1760</v>
      </c>
      <c r="DE1127" s="294">
        <v>2260</v>
      </c>
      <c r="DF1127" s="294">
        <v>2599</v>
      </c>
      <c r="DG1127" s="187">
        <v>2938</v>
      </c>
      <c r="DH1127" s="294">
        <v>1365</v>
      </c>
      <c r="DI1127" s="294">
        <v>1443</v>
      </c>
      <c r="DJ1127" s="294">
        <v>1729</v>
      </c>
      <c r="DK1127" s="294">
        <v>2288</v>
      </c>
      <c r="DL1127" s="294">
        <v>2938</v>
      </c>
      <c r="DM1127" s="294">
        <v>3378</v>
      </c>
      <c r="DN1127" s="187">
        <v>3819</v>
      </c>
    </row>
    <row r="1128" spans="103:118" x14ac:dyDescent="0.2">
      <c r="CY1128" s="187" t="s">
        <v>532</v>
      </c>
      <c r="CZ1128" s="295">
        <v>77231</v>
      </c>
      <c r="DA1128" s="294">
        <v>1050</v>
      </c>
      <c r="DB1128" s="294">
        <v>1110</v>
      </c>
      <c r="DC1128" s="294">
        <v>1330</v>
      </c>
      <c r="DD1128" s="294">
        <v>1760</v>
      </c>
      <c r="DE1128" s="294">
        <v>2260</v>
      </c>
      <c r="DF1128" s="294">
        <v>2599</v>
      </c>
      <c r="DG1128" s="187">
        <v>2938</v>
      </c>
      <c r="DH1128" s="294">
        <v>1365</v>
      </c>
      <c r="DI1128" s="294">
        <v>1443</v>
      </c>
      <c r="DJ1128" s="294">
        <v>1729</v>
      </c>
      <c r="DK1128" s="294">
        <v>2288</v>
      </c>
      <c r="DL1128" s="294">
        <v>2938</v>
      </c>
      <c r="DM1128" s="294">
        <v>3378</v>
      </c>
      <c r="DN1128" s="187">
        <v>3819</v>
      </c>
    </row>
    <row r="1129" spans="103:118" x14ac:dyDescent="0.2">
      <c r="CY1129" s="187" t="s">
        <v>532</v>
      </c>
      <c r="CZ1129" s="295">
        <v>77233</v>
      </c>
      <c r="DA1129" s="294">
        <v>1050</v>
      </c>
      <c r="DB1129" s="294">
        <v>1110</v>
      </c>
      <c r="DC1129" s="294">
        <v>1330</v>
      </c>
      <c r="DD1129" s="294">
        <v>1760</v>
      </c>
      <c r="DE1129" s="294">
        <v>2260</v>
      </c>
      <c r="DF1129" s="294">
        <v>2599</v>
      </c>
      <c r="DG1129" s="187">
        <v>2938</v>
      </c>
      <c r="DH1129" s="294">
        <v>1365</v>
      </c>
      <c r="DI1129" s="294">
        <v>1443</v>
      </c>
      <c r="DJ1129" s="294">
        <v>1729</v>
      </c>
      <c r="DK1129" s="294">
        <v>2288</v>
      </c>
      <c r="DL1129" s="294">
        <v>2938</v>
      </c>
      <c r="DM1129" s="294">
        <v>3378</v>
      </c>
      <c r="DN1129" s="187">
        <v>3819</v>
      </c>
    </row>
    <row r="1130" spans="103:118" x14ac:dyDescent="0.2">
      <c r="CY1130" s="187" t="s">
        <v>532</v>
      </c>
      <c r="CZ1130" s="295">
        <v>77234</v>
      </c>
      <c r="DA1130" s="294">
        <v>1050</v>
      </c>
      <c r="DB1130" s="294">
        <v>1110</v>
      </c>
      <c r="DC1130" s="294">
        <v>1330</v>
      </c>
      <c r="DD1130" s="294">
        <v>1760</v>
      </c>
      <c r="DE1130" s="294">
        <v>2260</v>
      </c>
      <c r="DF1130" s="294">
        <v>2599</v>
      </c>
      <c r="DG1130" s="187">
        <v>2938</v>
      </c>
      <c r="DH1130" s="294">
        <v>1365</v>
      </c>
      <c r="DI1130" s="294">
        <v>1443</v>
      </c>
      <c r="DJ1130" s="294">
        <v>1729</v>
      </c>
      <c r="DK1130" s="294">
        <v>2288</v>
      </c>
      <c r="DL1130" s="294">
        <v>2938</v>
      </c>
      <c r="DM1130" s="294">
        <v>3378</v>
      </c>
      <c r="DN1130" s="187">
        <v>3819</v>
      </c>
    </row>
    <row r="1131" spans="103:118" x14ac:dyDescent="0.2">
      <c r="CY1131" s="187" t="s">
        <v>532</v>
      </c>
      <c r="CZ1131" s="295">
        <v>77235</v>
      </c>
      <c r="DA1131" s="294">
        <v>1050</v>
      </c>
      <c r="DB1131" s="294">
        <v>1110</v>
      </c>
      <c r="DC1131" s="294">
        <v>1330</v>
      </c>
      <c r="DD1131" s="294">
        <v>1760</v>
      </c>
      <c r="DE1131" s="294">
        <v>2260</v>
      </c>
      <c r="DF1131" s="294">
        <v>2599</v>
      </c>
      <c r="DG1131" s="187">
        <v>2938</v>
      </c>
      <c r="DH1131" s="294">
        <v>1365</v>
      </c>
      <c r="DI1131" s="294">
        <v>1443</v>
      </c>
      <c r="DJ1131" s="294">
        <v>1729</v>
      </c>
      <c r="DK1131" s="294">
        <v>2288</v>
      </c>
      <c r="DL1131" s="294">
        <v>2938</v>
      </c>
      <c r="DM1131" s="294">
        <v>3378</v>
      </c>
      <c r="DN1131" s="187">
        <v>3819</v>
      </c>
    </row>
    <row r="1132" spans="103:118" x14ac:dyDescent="0.2">
      <c r="CY1132" s="187" t="s">
        <v>532</v>
      </c>
      <c r="CZ1132" s="295">
        <v>77236</v>
      </c>
      <c r="DA1132" s="294">
        <v>1050</v>
      </c>
      <c r="DB1132" s="294">
        <v>1110</v>
      </c>
      <c r="DC1132" s="294">
        <v>1330</v>
      </c>
      <c r="DD1132" s="294">
        <v>1760</v>
      </c>
      <c r="DE1132" s="294">
        <v>2260</v>
      </c>
      <c r="DF1132" s="294">
        <v>2599</v>
      </c>
      <c r="DG1132" s="187">
        <v>2938</v>
      </c>
      <c r="DH1132" s="294">
        <v>1365</v>
      </c>
      <c r="DI1132" s="294">
        <v>1443</v>
      </c>
      <c r="DJ1132" s="294">
        <v>1729</v>
      </c>
      <c r="DK1132" s="294">
        <v>2288</v>
      </c>
      <c r="DL1132" s="294">
        <v>2938</v>
      </c>
      <c r="DM1132" s="294">
        <v>3378</v>
      </c>
      <c r="DN1132" s="187">
        <v>3819</v>
      </c>
    </row>
    <row r="1133" spans="103:118" x14ac:dyDescent="0.2">
      <c r="CY1133" s="187" t="s">
        <v>532</v>
      </c>
      <c r="CZ1133" s="295">
        <v>77237</v>
      </c>
      <c r="DA1133" s="294">
        <v>1050</v>
      </c>
      <c r="DB1133" s="294">
        <v>1110</v>
      </c>
      <c r="DC1133" s="294">
        <v>1330</v>
      </c>
      <c r="DD1133" s="294">
        <v>1760</v>
      </c>
      <c r="DE1133" s="294">
        <v>2260</v>
      </c>
      <c r="DF1133" s="294">
        <v>2599</v>
      </c>
      <c r="DG1133" s="187">
        <v>2938</v>
      </c>
      <c r="DH1133" s="294">
        <v>1365</v>
      </c>
      <c r="DI1133" s="294">
        <v>1443</v>
      </c>
      <c r="DJ1133" s="294">
        <v>1729</v>
      </c>
      <c r="DK1133" s="294">
        <v>2288</v>
      </c>
      <c r="DL1133" s="294">
        <v>2938</v>
      </c>
      <c r="DM1133" s="294">
        <v>3378</v>
      </c>
      <c r="DN1133" s="187">
        <v>3819</v>
      </c>
    </row>
    <row r="1134" spans="103:118" x14ac:dyDescent="0.2">
      <c r="CY1134" s="187" t="s">
        <v>532</v>
      </c>
      <c r="CZ1134" s="295">
        <v>77238</v>
      </c>
      <c r="DA1134" s="294">
        <v>1050</v>
      </c>
      <c r="DB1134" s="294">
        <v>1110</v>
      </c>
      <c r="DC1134" s="294">
        <v>1330</v>
      </c>
      <c r="DD1134" s="294">
        <v>1760</v>
      </c>
      <c r="DE1134" s="294">
        <v>2260</v>
      </c>
      <c r="DF1134" s="294">
        <v>2599</v>
      </c>
      <c r="DG1134" s="187">
        <v>2938</v>
      </c>
      <c r="DH1134" s="294">
        <v>1365</v>
      </c>
      <c r="DI1134" s="294">
        <v>1443</v>
      </c>
      <c r="DJ1134" s="294">
        <v>1729</v>
      </c>
      <c r="DK1134" s="294">
        <v>2288</v>
      </c>
      <c r="DL1134" s="294">
        <v>2938</v>
      </c>
      <c r="DM1134" s="294">
        <v>3378</v>
      </c>
      <c r="DN1134" s="187">
        <v>3819</v>
      </c>
    </row>
    <row r="1135" spans="103:118" x14ac:dyDescent="0.2">
      <c r="CY1135" s="187" t="s">
        <v>532</v>
      </c>
      <c r="CZ1135" s="295">
        <v>77240</v>
      </c>
      <c r="DA1135" s="294">
        <v>1050</v>
      </c>
      <c r="DB1135" s="294">
        <v>1110</v>
      </c>
      <c r="DC1135" s="294">
        <v>1330</v>
      </c>
      <c r="DD1135" s="294">
        <v>1760</v>
      </c>
      <c r="DE1135" s="294">
        <v>2260</v>
      </c>
      <c r="DF1135" s="294">
        <v>2599</v>
      </c>
      <c r="DG1135" s="187">
        <v>2938</v>
      </c>
      <c r="DH1135" s="294">
        <v>1365</v>
      </c>
      <c r="DI1135" s="294">
        <v>1443</v>
      </c>
      <c r="DJ1135" s="294">
        <v>1729</v>
      </c>
      <c r="DK1135" s="294">
        <v>2288</v>
      </c>
      <c r="DL1135" s="294">
        <v>2938</v>
      </c>
      <c r="DM1135" s="294">
        <v>3378</v>
      </c>
      <c r="DN1135" s="187">
        <v>3819</v>
      </c>
    </row>
    <row r="1136" spans="103:118" x14ac:dyDescent="0.2">
      <c r="CY1136" s="187" t="s">
        <v>532</v>
      </c>
      <c r="CZ1136" s="295">
        <v>77241</v>
      </c>
      <c r="DA1136" s="294">
        <v>1050</v>
      </c>
      <c r="DB1136" s="294">
        <v>1110</v>
      </c>
      <c r="DC1136" s="294">
        <v>1330</v>
      </c>
      <c r="DD1136" s="294">
        <v>1760</v>
      </c>
      <c r="DE1136" s="294">
        <v>2260</v>
      </c>
      <c r="DF1136" s="294">
        <v>2599</v>
      </c>
      <c r="DG1136" s="187">
        <v>2938</v>
      </c>
      <c r="DH1136" s="294">
        <v>1365</v>
      </c>
      <c r="DI1136" s="294">
        <v>1443</v>
      </c>
      <c r="DJ1136" s="294">
        <v>1729</v>
      </c>
      <c r="DK1136" s="294">
        <v>2288</v>
      </c>
      <c r="DL1136" s="294">
        <v>2938</v>
      </c>
      <c r="DM1136" s="294">
        <v>3378</v>
      </c>
      <c r="DN1136" s="187">
        <v>3819</v>
      </c>
    </row>
    <row r="1137" spans="103:118" x14ac:dyDescent="0.2">
      <c r="CY1137" s="187" t="s">
        <v>532</v>
      </c>
      <c r="CZ1137" s="295">
        <v>77242</v>
      </c>
      <c r="DA1137" s="294">
        <v>1050</v>
      </c>
      <c r="DB1137" s="294">
        <v>1110</v>
      </c>
      <c r="DC1137" s="294">
        <v>1330</v>
      </c>
      <c r="DD1137" s="294">
        <v>1760</v>
      </c>
      <c r="DE1137" s="294">
        <v>2260</v>
      </c>
      <c r="DF1137" s="294">
        <v>2599</v>
      </c>
      <c r="DG1137" s="187">
        <v>2938</v>
      </c>
      <c r="DH1137" s="294">
        <v>1365</v>
      </c>
      <c r="DI1137" s="294">
        <v>1443</v>
      </c>
      <c r="DJ1137" s="294">
        <v>1729</v>
      </c>
      <c r="DK1137" s="294">
        <v>2288</v>
      </c>
      <c r="DL1137" s="294">
        <v>2938</v>
      </c>
      <c r="DM1137" s="294">
        <v>3378</v>
      </c>
      <c r="DN1137" s="187">
        <v>3819</v>
      </c>
    </row>
    <row r="1138" spans="103:118" x14ac:dyDescent="0.2">
      <c r="CY1138" s="187" t="s">
        <v>532</v>
      </c>
      <c r="CZ1138" s="295">
        <v>77243</v>
      </c>
      <c r="DA1138" s="294">
        <v>1050</v>
      </c>
      <c r="DB1138" s="294">
        <v>1110</v>
      </c>
      <c r="DC1138" s="294">
        <v>1330</v>
      </c>
      <c r="DD1138" s="294">
        <v>1760</v>
      </c>
      <c r="DE1138" s="294">
        <v>2260</v>
      </c>
      <c r="DF1138" s="294">
        <v>2599</v>
      </c>
      <c r="DG1138" s="187">
        <v>2938</v>
      </c>
      <c r="DH1138" s="294">
        <v>1365</v>
      </c>
      <c r="DI1138" s="294">
        <v>1443</v>
      </c>
      <c r="DJ1138" s="294">
        <v>1729</v>
      </c>
      <c r="DK1138" s="294">
        <v>2288</v>
      </c>
      <c r="DL1138" s="294">
        <v>2938</v>
      </c>
      <c r="DM1138" s="294">
        <v>3378</v>
      </c>
      <c r="DN1138" s="187">
        <v>3819</v>
      </c>
    </row>
    <row r="1139" spans="103:118" x14ac:dyDescent="0.2">
      <c r="CY1139" s="187" t="s">
        <v>532</v>
      </c>
      <c r="CZ1139" s="295">
        <v>77244</v>
      </c>
      <c r="DA1139" s="294">
        <v>1050</v>
      </c>
      <c r="DB1139" s="294">
        <v>1110</v>
      </c>
      <c r="DC1139" s="294">
        <v>1330</v>
      </c>
      <c r="DD1139" s="294">
        <v>1760</v>
      </c>
      <c r="DE1139" s="294">
        <v>2260</v>
      </c>
      <c r="DF1139" s="294">
        <v>2599</v>
      </c>
      <c r="DG1139" s="187">
        <v>2938</v>
      </c>
      <c r="DH1139" s="294">
        <v>1365</v>
      </c>
      <c r="DI1139" s="294">
        <v>1443</v>
      </c>
      <c r="DJ1139" s="294">
        <v>1729</v>
      </c>
      <c r="DK1139" s="294">
        <v>2288</v>
      </c>
      <c r="DL1139" s="294">
        <v>2938</v>
      </c>
      <c r="DM1139" s="294">
        <v>3378</v>
      </c>
      <c r="DN1139" s="187">
        <v>3819</v>
      </c>
    </row>
    <row r="1140" spans="103:118" x14ac:dyDescent="0.2">
      <c r="CY1140" s="187" t="s">
        <v>532</v>
      </c>
      <c r="CZ1140" s="295">
        <v>77245</v>
      </c>
      <c r="DA1140" s="294">
        <v>1050</v>
      </c>
      <c r="DB1140" s="294">
        <v>1110</v>
      </c>
      <c r="DC1140" s="294">
        <v>1330</v>
      </c>
      <c r="DD1140" s="294">
        <v>1760</v>
      </c>
      <c r="DE1140" s="294">
        <v>2260</v>
      </c>
      <c r="DF1140" s="294">
        <v>2599</v>
      </c>
      <c r="DG1140" s="187">
        <v>2938</v>
      </c>
      <c r="DH1140" s="294">
        <v>1365</v>
      </c>
      <c r="DI1140" s="294">
        <v>1443</v>
      </c>
      <c r="DJ1140" s="294">
        <v>1729</v>
      </c>
      <c r="DK1140" s="294">
        <v>2288</v>
      </c>
      <c r="DL1140" s="294">
        <v>2938</v>
      </c>
      <c r="DM1140" s="294">
        <v>3378</v>
      </c>
      <c r="DN1140" s="187">
        <v>3819</v>
      </c>
    </row>
    <row r="1141" spans="103:118" x14ac:dyDescent="0.2">
      <c r="CY1141" s="187" t="s">
        <v>532</v>
      </c>
      <c r="CZ1141" s="295">
        <v>77248</v>
      </c>
      <c r="DA1141" s="294">
        <v>1050</v>
      </c>
      <c r="DB1141" s="294">
        <v>1110</v>
      </c>
      <c r="DC1141" s="294">
        <v>1330</v>
      </c>
      <c r="DD1141" s="294">
        <v>1760</v>
      </c>
      <c r="DE1141" s="294">
        <v>2260</v>
      </c>
      <c r="DF1141" s="294">
        <v>2599</v>
      </c>
      <c r="DG1141" s="187">
        <v>2938</v>
      </c>
      <c r="DH1141" s="294">
        <v>1365</v>
      </c>
      <c r="DI1141" s="294">
        <v>1443</v>
      </c>
      <c r="DJ1141" s="294">
        <v>1729</v>
      </c>
      <c r="DK1141" s="294">
        <v>2288</v>
      </c>
      <c r="DL1141" s="294">
        <v>2938</v>
      </c>
      <c r="DM1141" s="294">
        <v>3378</v>
      </c>
      <c r="DN1141" s="187">
        <v>3819</v>
      </c>
    </row>
    <row r="1142" spans="103:118" x14ac:dyDescent="0.2">
      <c r="CY1142" s="187" t="s">
        <v>532</v>
      </c>
      <c r="CZ1142" s="295">
        <v>77249</v>
      </c>
      <c r="DA1142" s="294">
        <v>1050</v>
      </c>
      <c r="DB1142" s="294">
        <v>1110</v>
      </c>
      <c r="DC1142" s="294">
        <v>1330</v>
      </c>
      <c r="DD1142" s="294">
        <v>1760</v>
      </c>
      <c r="DE1142" s="294">
        <v>2260</v>
      </c>
      <c r="DF1142" s="294">
        <v>2599</v>
      </c>
      <c r="DG1142" s="187">
        <v>2938</v>
      </c>
      <c r="DH1142" s="294">
        <v>1365</v>
      </c>
      <c r="DI1142" s="294">
        <v>1443</v>
      </c>
      <c r="DJ1142" s="294">
        <v>1729</v>
      </c>
      <c r="DK1142" s="294">
        <v>2288</v>
      </c>
      <c r="DL1142" s="294">
        <v>2938</v>
      </c>
      <c r="DM1142" s="294">
        <v>3378</v>
      </c>
      <c r="DN1142" s="187">
        <v>3819</v>
      </c>
    </row>
    <row r="1143" spans="103:118" x14ac:dyDescent="0.2">
      <c r="CY1143" s="187" t="s">
        <v>532</v>
      </c>
      <c r="CZ1143" s="295">
        <v>77251</v>
      </c>
      <c r="DA1143" s="294">
        <v>1050</v>
      </c>
      <c r="DB1143" s="294">
        <v>1110</v>
      </c>
      <c r="DC1143" s="294">
        <v>1330</v>
      </c>
      <c r="DD1143" s="294">
        <v>1760</v>
      </c>
      <c r="DE1143" s="294">
        <v>2260</v>
      </c>
      <c r="DF1143" s="294">
        <v>2599</v>
      </c>
      <c r="DG1143" s="187">
        <v>2938</v>
      </c>
      <c r="DH1143" s="294">
        <v>1365</v>
      </c>
      <c r="DI1143" s="294">
        <v>1443</v>
      </c>
      <c r="DJ1143" s="294">
        <v>1729</v>
      </c>
      <c r="DK1143" s="294">
        <v>2288</v>
      </c>
      <c r="DL1143" s="294">
        <v>2938</v>
      </c>
      <c r="DM1143" s="294">
        <v>3378</v>
      </c>
      <c r="DN1143" s="187">
        <v>3819</v>
      </c>
    </row>
    <row r="1144" spans="103:118" x14ac:dyDescent="0.2">
      <c r="CY1144" s="187" t="s">
        <v>532</v>
      </c>
      <c r="CZ1144" s="295">
        <v>77252</v>
      </c>
      <c r="DA1144" s="294">
        <v>1050</v>
      </c>
      <c r="DB1144" s="294">
        <v>1110</v>
      </c>
      <c r="DC1144" s="294">
        <v>1330</v>
      </c>
      <c r="DD1144" s="294">
        <v>1760</v>
      </c>
      <c r="DE1144" s="294">
        <v>2260</v>
      </c>
      <c r="DF1144" s="294">
        <v>2599</v>
      </c>
      <c r="DG1144" s="187">
        <v>2938</v>
      </c>
      <c r="DH1144" s="294">
        <v>1365</v>
      </c>
      <c r="DI1144" s="294">
        <v>1443</v>
      </c>
      <c r="DJ1144" s="294">
        <v>1729</v>
      </c>
      <c r="DK1144" s="294">
        <v>2288</v>
      </c>
      <c r="DL1144" s="294">
        <v>2938</v>
      </c>
      <c r="DM1144" s="294">
        <v>3378</v>
      </c>
      <c r="DN1144" s="187">
        <v>3819</v>
      </c>
    </row>
    <row r="1145" spans="103:118" x14ac:dyDescent="0.2">
      <c r="CY1145" s="187" t="s">
        <v>532</v>
      </c>
      <c r="CZ1145" s="295">
        <v>77253</v>
      </c>
      <c r="DA1145" s="294">
        <v>1050</v>
      </c>
      <c r="DB1145" s="294">
        <v>1110</v>
      </c>
      <c r="DC1145" s="294">
        <v>1330</v>
      </c>
      <c r="DD1145" s="294">
        <v>1760</v>
      </c>
      <c r="DE1145" s="294">
        <v>2260</v>
      </c>
      <c r="DF1145" s="294">
        <v>2599</v>
      </c>
      <c r="DG1145" s="187">
        <v>2938</v>
      </c>
      <c r="DH1145" s="294">
        <v>1365</v>
      </c>
      <c r="DI1145" s="294">
        <v>1443</v>
      </c>
      <c r="DJ1145" s="294">
        <v>1729</v>
      </c>
      <c r="DK1145" s="294">
        <v>2288</v>
      </c>
      <c r="DL1145" s="294">
        <v>2938</v>
      </c>
      <c r="DM1145" s="294">
        <v>3378</v>
      </c>
      <c r="DN1145" s="187">
        <v>3819</v>
      </c>
    </row>
    <row r="1146" spans="103:118" x14ac:dyDescent="0.2">
      <c r="CY1146" s="187" t="s">
        <v>532</v>
      </c>
      <c r="CZ1146" s="295">
        <v>77254</v>
      </c>
      <c r="DA1146" s="294">
        <v>1050</v>
      </c>
      <c r="DB1146" s="294">
        <v>1110</v>
      </c>
      <c r="DC1146" s="294">
        <v>1330</v>
      </c>
      <c r="DD1146" s="294">
        <v>1760</v>
      </c>
      <c r="DE1146" s="294">
        <v>2260</v>
      </c>
      <c r="DF1146" s="294">
        <v>2599</v>
      </c>
      <c r="DG1146" s="187">
        <v>2938</v>
      </c>
      <c r="DH1146" s="294">
        <v>1365</v>
      </c>
      <c r="DI1146" s="294">
        <v>1443</v>
      </c>
      <c r="DJ1146" s="294">
        <v>1729</v>
      </c>
      <c r="DK1146" s="294">
        <v>2288</v>
      </c>
      <c r="DL1146" s="294">
        <v>2938</v>
      </c>
      <c r="DM1146" s="294">
        <v>3378</v>
      </c>
      <c r="DN1146" s="187">
        <v>3819</v>
      </c>
    </row>
    <row r="1147" spans="103:118" x14ac:dyDescent="0.2">
      <c r="CY1147" s="187" t="s">
        <v>532</v>
      </c>
      <c r="CZ1147" s="295">
        <v>77255</v>
      </c>
      <c r="DA1147" s="294">
        <v>1050</v>
      </c>
      <c r="DB1147" s="294">
        <v>1110</v>
      </c>
      <c r="DC1147" s="294">
        <v>1330</v>
      </c>
      <c r="DD1147" s="294">
        <v>1760</v>
      </c>
      <c r="DE1147" s="294">
        <v>2260</v>
      </c>
      <c r="DF1147" s="294">
        <v>2599</v>
      </c>
      <c r="DG1147" s="187">
        <v>2938</v>
      </c>
      <c r="DH1147" s="294">
        <v>1365</v>
      </c>
      <c r="DI1147" s="294">
        <v>1443</v>
      </c>
      <c r="DJ1147" s="294">
        <v>1729</v>
      </c>
      <c r="DK1147" s="294">
        <v>2288</v>
      </c>
      <c r="DL1147" s="294">
        <v>2938</v>
      </c>
      <c r="DM1147" s="294">
        <v>3378</v>
      </c>
      <c r="DN1147" s="187">
        <v>3819</v>
      </c>
    </row>
    <row r="1148" spans="103:118" x14ac:dyDescent="0.2">
      <c r="CY1148" s="187" t="s">
        <v>532</v>
      </c>
      <c r="CZ1148" s="295">
        <v>77256</v>
      </c>
      <c r="DA1148" s="294">
        <v>1050</v>
      </c>
      <c r="DB1148" s="294">
        <v>1110</v>
      </c>
      <c r="DC1148" s="294">
        <v>1330</v>
      </c>
      <c r="DD1148" s="294">
        <v>1760</v>
      </c>
      <c r="DE1148" s="294">
        <v>2260</v>
      </c>
      <c r="DF1148" s="294">
        <v>2599</v>
      </c>
      <c r="DG1148" s="187">
        <v>2938</v>
      </c>
      <c r="DH1148" s="294">
        <v>1365</v>
      </c>
      <c r="DI1148" s="294">
        <v>1443</v>
      </c>
      <c r="DJ1148" s="294">
        <v>1729</v>
      </c>
      <c r="DK1148" s="294">
        <v>2288</v>
      </c>
      <c r="DL1148" s="294">
        <v>2938</v>
      </c>
      <c r="DM1148" s="294">
        <v>3378</v>
      </c>
      <c r="DN1148" s="187">
        <v>3819</v>
      </c>
    </row>
    <row r="1149" spans="103:118" x14ac:dyDescent="0.2">
      <c r="CY1149" s="187" t="s">
        <v>532</v>
      </c>
      <c r="CZ1149" s="295">
        <v>77257</v>
      </c>
      <c r="DA1149" s="294">
        <v>1050</v>
      </c>
      <c r="DB1149" s="294">
        <v>1110</v>
      </c>
      <c r="DC1149" s="294">
        <v>1330</v>
      </c>
      <c r="DD1149" s="294">
        <v>1760</v>
      </c>
      <c r="DE1149" s="294">
        <v>2260</v>
      </c>
      <c r="DF1149" s="294">
        <v>2599</v>
      </c>
      <c r="DG1149" s="187">
        <v>2938</v>
      </c>
      <c r="DH1149" s="294">
        <v>1365</v>
      </c>
      <c r="DI1149" s="294">
        <v>1443</v>
      </c>
      <c r="DJ1149" s="294">
        <v>1729</v>
      </c>
      <c r="DK1149" s="294">
        <v>2288</v>
      </c>
      <c r="DL1149" s="294">
        <v>2938</v>
      </c>
      <c r="DM1149" s="294">
        <v>3378</v>
      </c>
      <c r="DN1149" s="187">
        <v>3819</v>
      </c>
    </row>
    <row r="1150" spans="103:118" x14ac:dyDescent="0.2">
      <c r="CY1150" s="187" t="s">
        <v>532</v>
      </c>
      <c r="CZ1150" s="295">
        <v>77258</v>
      </c>
      <c r="DA1150" s="294">
        <v>1050</v>
      </c>
      <c r="DB1150" s="294">
        <v>1110</v>
      </c>
      <c r="DC1150" s="294">
        <v>1330</v>
      </c>
      <c r="DD1150" s="294">
        <v>1760</v>
      </c>
      <c r="DE1150" s="294">
        <v>2260</v>
      </c>
      <c r="DF1150" s="294">
        <v>2599</v>
      </c>
      <c r="DG1150" s="187">
        <v>2938</v>
      </c>
      <c r="DH1150" s="294">
        <v>1365</v>
      </c>
      <c r="DI1150" s="294">
        <v>1443</v>
      </c>
      <c r="DJ1150" s="294">
        <v>1729</v>
      </c>
      <c r="DK1150" s="294">
        <v>2288</v>
      </c>
      <c r="DL1150" s="294">
        <v>2938</v>
      </c>
      <c r="DM1150" s="294">
        <v>3378</v>
      </c>
      <c r="DN1150" s="187">
        <v>3819</v>
      </c>
    </row>
    <row r="1151" spans="103:118" x14ac:dyDescent="0.2">
      <c r="CY1151" s="187" t="s">
        <v>532</v>
      </c>
      <c r="CZ1151" s="295">
        <v>77259</v>
      </c>
      <c r="DA1151" s="294">
        <v>1050</v>
      </c>
      <c r="DB1151" s="294">
        <v>1110</v>
      </c>
      <c r="DC1151" s="294">
        <v>1330</v>
      </c>
      <c r="DD1151" s="294">
        <v>1760</v>
      </c>
      <c r="DE1151" s="294">
        <v>2260</v>
      </c>
      <c r="DF1151" s="294">
        <v>2599</v>
      </c>
      <c r="DG1151" s="187">
        <v>2938</v>
      </c>
      <c r="DH1151" s="294">
        <v>1365</v>
      </c>
      <c r="DI1151" s="294">
        <v>1443</v>
      </c>
      <c r="DJ1151" s="294">
        <v>1729</v>
      </c>
      <c r="DK1151" s="294">
        <v>2288</v>
      </c>
      <c r="DL1151" s="294">
        <v>2938</v>
      </c>
      <c r="DM1151" s="294">
        <v>3378</v>
      </c>
      <c r="DN1151" s="187">
        <v>3819</v>
      </c>
    </row>
    <row r="1152" spans="103:118" x14ac:dyDescent="0.2">
      <c r="CY1152" s="187" t="s">
        <v>532</v>
      </c>
      <c r="CZ1152" s="295">
        <v>77261</v>
      </c>
      <c r="DA1152" s="294">
        <v>1050</v>
      </c>
      <c r="DB1152" s="294">
        <v>1110</v>
      </c>
      <c r="DC1152" s="294">
        <v>1330</v>
      </c>
      <c r="DD1152" s="294">
        <v>1760</v>
      </c>
      <c r="DE1152" s="294">
        <v>2260</v>
      </c>
      <c r="DF1152" s="294">
        <v>2599</v>
      </c>
      <c r="DG1152" s="187">
        <v>2938</v>
      </c>
      <c r="DH1152" s="294">
        <v>1365</v>
      </c>
      <c r="DI1152" s="294">
        <v>1443</v>
      </c>
      <c r="DJ1152" s="294">
        <v>1729</v>
      </c>
      <c r="DK1152" s="294">
        <v>2288</v>
      </c>
      <c r="DL1152" s="294">
        <v>2938</v>
      </c>
      <c r="DM1152" s="294">
        <v>3378</v>
      </c>
      <c r="DN1152" s="187">
        <v>3819</v>
      </c>
    </row>
    <row r="1153" spans="103:118" x14ac:dyDescent="0.2">
      <c r="CY1153" s="187" t="s">
        <v>532</v>
      </c>
      <c r="CZ1153" s="295">
        <v>77262</v>
      </c>
      <c r="DA1153" s="294">
        <v>1050</v>
      </c>
      <c r="DB1153" s="294">
        <v>1110</v>
      </c>
      <c r="DC1153" s="294">
        <v>1330</v>
      </c>
      <c r="DD1153" s="294">
        <v>1760</v>
      </c>
      <c r="DE1153" s="294">
        <v>2260</v>
      </c>
      <c r="DF1153" s="294">
        <v>2599</v>
      </c>
      <c r="DG1153" s="187">
        <v>2938</v>
      </c>
      <c r="DH1153" s="294">
        <v>1365</v>
      </c>
      <c r="DI1153" s="294">
        <v>1443</v>
      </c>
      <c r="DJ1153" s="294">
        <v>1729</v>
      </c>
      <c r="DK1153" s="294">
        <v>2288</v>
      </c>
      <c r="DL1153" s="294">
        <v>2938</v>
      </c>
      <c r="DM1153" s="294">
        <v>3378</v>
      </c>
      <c r="DN1153" s="187">
        <v>3819</v>
      </c>
    </row>
    <row r="1154" spans="103:118" x14ac:dyDescent="0.2">
      <c r="CY1154" s="187" t="s">
        <v>532</v>
      </c>
      <c r="CZ1154" s="295">
        <v>77263</v>
      </c>
      <c r="DA1154" s="294">
        <v>1050</v>
      </c>
      <c r="DB1154" s="294">
        <v>1110</v>
      </c>
      <c r="DC1154" s="294">
        <v>1330</v>
      </c>
      <c r="DD1154" s="294">
        <v>1760</v>
      </c>
      <c r="DE1154" s="294">
        <v>2260</v>
      </c>
      <c r="DF1154" s="294">
        <v>2599</v>
      </c>
      <c r="DG1154" s="187">
        <v>2938</v>
      </c>
      <c r="DH1154" s="294">
        <v>1365</v>
      </c>
      <c r="DI1154" s="294">
        <v>1443</v>
      </c>
      <c r="DJ1154" s="294">
        <v>1729</v>
      </c>
      <c r="DK1154" s="294">
        <v>2288</v>
      </c>
      <c r="DL1154" s="294">
        <v>2938</v>
      </c>
      <c r="DM1154" s="294">
        <v>3378</v>
      </c>
      <c r="DN1154" s="187">
        <v>3819</v>
      </c>
    </row>
    <row r="1155" spans="103:118" x14ac:dyDescent="0.2">
      <c r="CY1155" s="187" t="s">
        <v>532</v>
      </c>
      <c r="CZ1155" s="295">
        <v>77265</v>
      </c>
      <c r="DA1155" s="294">
        <v>1050</v>
      </c>
      <c r="DB1155" s="294">
        <v>1110</v>
      </c>
      <c r="DC1155" s="294">
        <v>1330</v>
      </c>
      <c r="DD1155" s="294">
        <v>1760</v>
      </c>
      <c r="DE1155" s="294">
        <v>2260</v>
      </c>
      <c r="DF1155" s="294">
        <v>2599</v>
      </c>
      <c r="DG1155" s="187">
        <v>2938</v>
      </c>
      <c r="DH1155" s="294">
        <v>1365</v>
      </c>
      <c r="DI1155" s="294">
        <v>1443</v>
      </c>
      <c r="DJ1155" s="294">
        <v>1729</v>
      </c>
      <c r="DK1155" s="294">
        <v>2288</v>
      </c>
      <c r="DL1155" s="294">
        <v>2938</v>
      </c>
      <c r="DM1155" s="294">
        <v>3378</v>
      </c>
      <c r="DN1155" s="187">
        <v>3819</v>
      </c>
    </row>
    <row r="1156" spans="103:118" x14ac:dyDescent="0.2">
      <c r="CY1156" s="187" t="s">
        <v>532</v>
      </c>
      <c r="CZ1156" s="295">
        <v>77266</v>
      </c>
      <c r="DA1156" s="294">
        <v>1050</v>
      </c>
      <c r="DB1156" s="294">
        <v>1110</v>
      </c>
      <c r="DC1156" s="294">
        <v>1330</v>
      </c>
      <c r="DD1156" s="294">
        <v>1760</v>
      </c>
      <c r="DE1156" s="294">
        <v>2260</v>
      </c>
      <c r="DF1156" s="294">
        <v>2599</v>
      </c>
      <c r="DG1156" s="187">
        <v>2938</v>
      </c>
      <c r="DH1156" s="294">
        <v>1365</v>
      </c>
      <c r="DI1156" s="294">
        <v>1443</v>
      </c>
      <c r="DJ1156" s="294">
        <v>1729</v>
      </c>
      <c r="DK1156" s="294">
        <v>2288</v>
      </c>
      <c r="DL1156" s="294">
        <v>2938</v>
      </c>
      <c r="DM1156" s="294">
        <v>3378</v>
      </c>
      <c r="DN1156" s="187">
        <v>3819</v>
      </c>
    </row>
    <row r="1157" spans="103:118" x14ac:dyDescent="0.2">
      <c r="CY1157" s="187" t="s">
        <v>532</v>
      </c>
      <c r="CZ1157" s="295">
        <v>77267</v>
      </c>
      <c r="DA1157" s="294">
        <v>1050</v>
      </c>
      <c r="DB1157" s="294">
        <v>1110</v>
      </c>
      <c r="DC1157" s="294">
        <v>1330</v>
      </c>
      <c r="DD1157" s="294">
        <v>1760</v>
      </c>
      <c r="DE1157" s="294">
        <v>2260</v>
      </c>
      <c r="DF1157" s="294">
        <v>2599</v>
      </c>
      <c r="DG1157" s="187">
        <v>2938</v>
      </c>
      <c r="DH1157" s="294">
        <v>1365</v>
      </c>
      <c r="DI1157" s="294">
        <v>1443</v>
      </c>
      <c r="DJ1157" s="294">
        <v>1729</v>
      </c>
      <c r="DK1157" s="294">
        <v>2288</v>
      </c>
      <c r="DL1157" s="294">
        <v>2938</v>
      </c>
      <c r="DM1157" s="294">
        <v>3378</v>
      </c>
      <c r="DN1157" s="187">
        <v>3819</v>
      </c>
    </row>
    <row r="1158" spans="103:118" x14ac:dyDescent="0.2">
      <c r="CY1158" s="187" t="s">
        <v>532</v>
      </c>
      <c r="CZ1158" s="295">
        <v>77268</v>
      </c>
      <c r="DA1158" s="294">
        <v>1050</v>
      </c>
      <c r="DB1158" s="294">
        <v>1110</v>
      </c>
      <c r="DC1158" s="294">
        <v>1330</v>
      </c>
      <c r="DD1158" s="294">
        <v>1760</v>
      </c>
      <c r="DE1158" s="294">
        <v>2260</v>
      </c>
      <c r="DF1158" s="294">
        <v>2599</v>
      </c>
      <c r="DG1158" s="187">
        <v>2938</v>
      </c>
      <c r="DH1158" s="294">
        <v>1365</v>
      </c>
      <c r="DI1158" s="294">
        <v>1443</v>
      </c>
      <c r="DJ1158" s="294">
        <v>1729</v>
      </c>
      <c r="DK1158" s="294">
        <v>2288</v>
      </c>
      <c r="DL1158" s="294">
        <v>2938</v>
      </c>
      <c r="DM1158" s="294">
        <v>3378</v>
      </c>
      <c r="DN1158" s="187">
        <v>3819</v>
      </c>
    </row>
    <row r="1159" spans="103:118" x14ac:dyDescent="0.2">
      <c r="CY1159" s="187" t="s">
        <v>532</v>
      </c>
      <c r="CZ1159" s="295">
        <v>77269</v>
      </c>
      <c r="DA1159" s="294">
        <v>1050</v>
      </c>
      <c r="DB1159" s="294">
        <v>1110</v>
      </c>
      <c r="DC1159" s="294">
        <v>1330</v>
      </c>
      <c r="DD1159" s="294">
        <v>1760</v>
      </c>
      <c r="DE1159" s="294">
        <v>2260</v>
      </c>
      <c r="DF1159" s="294">
        <v>2599</v>
      </c>
      <c r="DG1159" s="187">
        <v>2938</v>
      </c>
      <c r="DH1159" s="294">
        <v>1365</v>
      </c>
      <c r="DI1159" s="294">
        <v>1443</v>
      </c>
      <c r="DJ1159" s="294">
        <v>1729</v>
      </c>
      <c r="DK1159" s="294">
        <v>2288</v>
      </c>
      <c r="DL1159" s="294">
        <v>2938</v>
      </c>
      <c r="DM1159" s="294">
        <v>3378</v>
      </c>
      <c r="DN1159" s="187">
        <v>3819</v>
      </c>
    </row>
    <row r="1160" spans="103:118" x14ac:dyDescent="0.2">
      <c r="CY1160" s="187" t="s">
        <v>532</v>
      </c>
      <c r="CZ1160" s="295">
        <v>77270</v>
      </c>
      <c r="DA1160" s="294">
        <v>1050</v>
      </c>
      <c r="DB1160" s="294">
        <v>1110</v>
      </c>
      <c r="DC1160" s="294">
        <v>1330</v>
      </c>
      <c r="DD1160" s="294">
        <v>1760</v>
      </c>
      <c r="DE1160" s="294">
        <v>2260</v>
      </c>
      <c r="DF1160" s="294">
        <v>2599</v>
      </c>
      <c r="DG1160" s="187">
        <v>2938</v>
      </c>
      <c r="DH1160" s="294">
        <v>1365</v>
      </c>
      <c r="DI1160" s="294">
        <v>1443</v>
      </c>
      <c r="DJ1160" s="294">
        <v>1729</v>
      </c>
      <c r="DK1160" s="294">
        <v>2288</v>
      </c>
      <c r="DL1160" s="294">
        <v>2938</v>
      </c>
      <c r="DM1160" s="294">
        <v>3378</v>
      </c>
      <c r="DN1160" s="187">
        <v>3819</v>
      </c>
    </row>
    <row r="1161" spans="103:118" x14ac:dyDescent="0.2">
      <c r="CY1161" s="187" t="s">
        <v>532</v>
      </c>
      <c r="CZ1161" s="295">
        <v>77271</v>
      </c>
      <c r="DA1161" s="294">
        <v>1050</v>
      </c>
      <c r="DB1161" s="294">
        <v>1110</v>
      </c>
      <c r="DC1161" s="294">
        <v>1330</v>
      </c>
      <c r="DD1161" s="294">
        <v>1760</v>
      </c>
      <c r="DE1161" s="294">
        <v>2260</v>
      </c>
      <c r="DF1161" s="294">
        <v>2599</v>
      </c>
      <c r="DG1161" s="187">
        <v>2938</v>
      </c>
      <c r="DH1161" s="294">
        <v>1365</v>
      </c>
      <c r="DI1161" s="294">
        <v>1443</v>
      </c>
      <c r="DJ1161" s="294">
        <v>1729</v>
      </c>
      <c r="DK1161" s="294">
        <v>2288</v>
      </c>
      <c r="DL1161" s="294">
        <v>2938</v>
      </c>
      <c r="DM1161" s="294">
        <v>3378</v>
      </c>
      <c r="DN1161" s="187">
        <v>3819</v>
      </c>
    </row>
    <row r="1162" spans="103:118" x14ac:dyDescent="0.2">
      <c r="CY1162" s="187" t="s">
        <v>532</v>
      </c>
      <c r="CZ1162" s="295">
        <v>77272</v>
      </c>
      <c r="DA1162" s="294">
        <v>1050</v>
      </c>
      <c r="DB1162" s="294">
        <v>1110</v>
      </c>
      <c r="DC1162" s="294">
        <v>1330</v>
      </c>
      <c r="DD1162" s="294">
        <v>1760</v>
      </c>
      <c r="DE1162" s="294">
        <v>2260</v>
      </c>
      <c r="DF1162" s="294">
        <v>2599</v>
      </c>
      <c r="DG1162" s="187">
        <v>2938</v>
      </c>
      <c r="DH1162" s="294">
        <v>1365</v>
      </c>
      <c r="DI1162" s="294">
        <v>1443</v>
      </c>
      <c r="DJ1162" s="294">
        <v>1729</v>
      </c>
      <c r="DK1162" s="294">
        <v>2288</v>
      </c>
      <c r="DL1162" s="294">
        <v>2938</v>
      </c>
      <c r="DM1162" s="294">
        <v>3378</v>
      </c>
      <c r="DN1162" s="187">
        <v>3819</v>
      </c>
    </row>
    <row r="1163" spans="103:118" x14ac:dyDescent="0.2">
      <c r="CY1163" s="187" t="s">
        <v>532</v>
      </c>
      <c r="CZ1163" s="295">
        <v>77273</v>
      </c>
      <c r="DA1163" s="294">
        <v>1050</v>
      </c>
      <c r="DB1163" s="294">
        <v>1110</v>
      </c>
      <c r="DC1163" s="294">
        <v>1330</v>
      </c>
      <c r="DD1163" s="294">
        <v>1760</v>
      </c>
      <c r="DE1163" s="294">
        <v>2260</v>
      </c>
      <c r="DF1163" s="294">
        <v>2599</v>
      </c>
      <c r="DG1163" s="187">
        <v>2938</v>
      </c>
      <c r="DH1163" s="294">
        <v>1365</v>
      </c>
      <c r="DI1163" s="294">
        <v>1443</v>
      </c>
      <c r="DJ1163" s="294">
        <v>1729</v>
      </c>
      <c r="DK1163" s="294">
        <v>2288</v>
      </c>
      <c r="DL1163" s="294">
        <v>2938</v>
      </c>
      <c r="DM1163" s="294">
        <v>3378</v>
      </c>
      <c r="DN1163" s="187">
        <v>3819</v>
      </c>
    </row>
    <row r="1164" spans="103:118" x14ac:dyDescent="0.2">
      <c r="CY1164" s="187" t="s">
        <v>532</v>
      </c>
      <c r="CZ1164" s="295">
        <v>77274</v>
      </c>
      <c r="DA1164" s="294">
        <v>1050</v>
      </c>
      <c r="DB1164" s="294">
        <v>1110</v>
      </c>
      <c r="DC1164" s="294">
        <v>1330</v>
      </c>
      <c r="DD1164" s="294">
        <v>1760</v>
      </c>
      <c r="DE1164" s="294">
        <v>2260</v>
      </c>
      <c r="DF1164" s="294">
        <v>2599</v>
      </c>
      <c r="DG1164" s="187">
        <v>2938</v>
      </c>
      <c r="DH1164" s="294">
        <v>1365</v>
      </c>
      <c r="DI1164" s="294">
        <v>1443</v>
      </c>
      <c r="DJ1164" s="294">
        <v>1729</v>
      </c>
      <c r="DK1164" s="294">
        <v>2288</v>
      </c>
      <c r="DL1164" s="294">
        <v>2938</v>
      </c>
      <c r="DM1164" s="294">
        <v>3378</v>
      </c>
      <c r="DN1164" s="187">
        <v>3819</v>
      </c>
    </row>
    <row r="1165" spans="103:118" x14ac:dyDescent="0.2">
      <c r="CY1165" s="187" t="s">
        <v>532</v>
      </c>
      <c r="CZ1165" s="295">
        <v>77275</v>
      </c>
      <c r="DA1165" s="294">
        <v>1050</v>
      </c>
      <c r="DB1165" s="294">
        <v>1110</v>
      </c>
      <c r="DC1165" s="294">
        <v>1330</v>
      </c>
      <c r="DD1165" s="294">
        <v>1760</v>
      </c>
      <c r="DE1165" s="294">
        <v>2260</v>
      </c>
      <c r="DF1165" s="294">
        <v>2599</v>
      </c>
      <c r="DG1165" s="187">
        <v>2938</v>
      </c>
      <c r="DH1165" s="294">
        <v>1365</v>
      </c>
      <c r="DI1165" s="294">
        <v>1443</v>
      </c>
      <c r="DJ1165" s="294">
        <v>1729</v>
      </c>
      <c r="DK1165" s="294">
        <v>2288</v>
      </c>
      <c r="DL1165" s="294">
        <v>2938</v>
      </c>
      <c r="DM1165" s="294">
        <v>3378</v>
      </c>
      <c r="DN1165" s="187">
        <v>3819</v>
      </c>
    </row>
    <row r="1166" spans="103:118" x14ac:dyDescent="0.2">
      <c r="CY1166" s="187" t="s">
        <v>532</v>
      </c>
      <c r="CZ1166" s="295">
        <v>77277</v>
      </c>
      <c r="DA1166" s="294">
        <v>1050</v>
      </c>
      <c r="DB1166" s="294">
        <v>1110</v>
      </c>
      <c r="DC1166" s="294">
        <v>1330</v>
      </c>
      <c r="DD1166" s="294">
        <v>1760</v>
      </c>
      <c r="DE1166" s="294">
        <v>2260</v>
      </c>
      <c r="DF1166" s="294">
        <v>2599</v>
      </c>
      <c r="DG1166" s="187">
        <v>2938</v>
      </c>
      <c r="DH1166" s="294">
        <v>1365</v>
      </c>
      <c r="DI1166" s="294">
        <v>1443</v>
      </c>
      <c r="DJ1166" s="294">
        <v>1729</v>
      </c>
      <c r="DK1166" s="294">
        <v>2288</v>
      </c>
      <c r="DL1166" s="294">
        <v>2938</v>
      </c>
      <c r="DM1166" s="294">
        <v>3378</v>
      </c>
      <c r="DN1166" s="187">
        <v>3819</v>
      </c>
    </row>
    <row r="1167" spans="103:118" x14ac:dyDescent="0.2">
      <c r="CY1167" s="187" t="s">
        <v>532</v>
      </c>
      <c r="CZ1167" s="295">
        <v>77279</v>
      </c>
      <c r="DA1167" s="294">
        <v>1050</v>
      </c>
      <c r="DB1167" s="294">
        <v>1110</v>
      </c>
      <c r="DC1167" s="294">
        <v>1330</v>
      </c>
      <c r="DD1167" s="294">
        <v>1760</v>
      </c>
      <c r="DE1167" s="294">
        <v>2260</v>
      </c>
      <c r="DF1167" s="294">
        <v>2599</v>
      </c>
      <c r="DG1167" s="187">
        <v>2938</v>
      </c>
      <c r="DH1167" s="294">
        <v>1365</v>
      </c>
      <c r="DI1167" s="294">
        <v>1443</v>
      </c>
      <c r="DJ1167" s="294">
        <v>1729</v>
      </c>
      <c r="DK1167" s="294">
        <v>2288</v>
      </c>
      <c r="DL1167" s="294">
        <v>2938</v>
      </c>
      <c r="DM1167" s="294">
        <v>3378</v>
      </c>
      <c r="DN1167" s="187">
        <v>3819</v>
      </c>
    </row>
    <row r="1168" spans="103:118" x14ac:dyDescent="0.2">
      <c r="CY1168" s="187" t="s">
        <v>532</v>
      </c>
      <c r="CZ1168" s="295">
        <v>77280</v>
      </c>
      <c r="DA1168" s="294">
        <v>1050</v>
      </c>
      <c r="DB1168" s="294">
        <v>1110</v>
      </c>
      <c r="DC1168" s="294">
        <v>1330</v>
      </c>
      <c r="DD1168" s="294">
        <v>1760</v>
      </c>
      <c r="DE1168" s="294">
        <v>2260</v>
      </c>
      <c r="DF1168" s="294">
        <v>2599</v>
      </c>
      <c r="DG1168" s="187">
        <v>2938</v>
      </c>
      <c r="DH1168" s="294">
        <v>1365</v>
      </c>
      <c r="DI1168" s="294">
        <v>1443</v>
      </c>
      <c r="DJ1168" s="294">
        <v>1729</v>
      </c>
      <c r="DK1168" s="294">
        <v>2288</v>
      </c>
      <c r="DL1168" s="294">
        <v>2938</v>
      </c>
      <c r="DM1168" s="294">
        <v>3378</v>
      </c>
      <c r="DN1168" s="187">
        <v>3819</v>
      </c>
    </row>
    <row r="1169" spans="103:118" x14ac:dyDescent="0.2">
      <c r="CY1169" s="187" t="s">
        <v>532</v>
      </c>
      <c r="CZ1169" s="295">
        <v>77282</v>
      </c>
      <c r="DA1169" s="294">
        <v>1050</v>
      </c>
      <c r="DB1169" s="294">
        <v>1110</v>
      </c>
      <c r="DC1169" s="294">
        <v>1330</v>
      </c>
      <c r="DD1169" s="294">
        <v>1760</v>
      </c>
      <c r="DE1169" s="294">
        <v>2260</v>
      </c>
      <c r="DF1169" s="294">
        <v>2599</v>
      </c>
      <c r="DG1169" s="187">
        <v>2938</v>
      </c>
      <c r="DH1169" s="294">
        <v>1365</v>
      </c>
      <c r="DI1169" s="294">
        <v>1443</v>
      </c>
      <c r="DJ1169" s="294">
        <v>1729</v>
      </c>
      <c r="DK1169" s="294">
        <v>2288</v>
      </c>
      <c r="DL1169" s="294">
        <v>2938</v>
      </c>
      <c r="DM1169" s="294">
        <v>3378</v>
      </c>
      <c r="DN1169" s="187">
        <v>3819</v>
      </c>
    </row>
    <row r="1170" spans="103:118" x14ac:dyDescent="0.2">
      <c r="CY1170" s="187" t="s">
        <v>532</v>
      </c>
      <c r="CZ1170" s="295">
        <v>77284</v>
      </c>
      <c r="DA1170" s="294">
        <v>1050</v>
      </c>
      <c r="DB1170" s="294">
        <v>1110</v>
      </c>
      <c r="DC1170" s="294">
        <v>1330</v>
      </c>
      <c r="DD1170" s="294">
        <v>1760</v>
      </c>
      <c r="DE1170" s="294">
        <v>2260</v>
      </c>
      <c r="DF1170" s="294">
        <v>2599</v>
      </c>
      <c r="DG1170" s="187">
        <v>2938</v>
      </c>
      <c r="DH1170" s="294">
        <v>1365</v>
      </c>
      <c r="DI1170" s="294">
        <v>1443</v>
      </c>
      <c r="DJ1170" s="294">
        <v>1729</v>
      </c>
      <c r="DK1170" s="294">
        <v>2288</v>
      </c>
      <c r="DL1170" s="294">
        <v>2938</v>
      </c>
      <c r="DM1170" s="294">
        <v>3378</v>
      </c>
      <c r="DN1170" s="187">
        <v>3819</v>
      </c>
    </row>
    <row r="1171" spans="103:118" x14ac:dyDescent="0.2">
      <c r="CY1171" s="187" t="s">
        <v>532</v>
      </c>
      <c r="CZ1171" s="295">
        <v>77287</v>
      </c>
      <c r="DA1171" s="294">
        <v>1050</v>
      </c>
      <c r="DB1171" s="294">
        <v>1110</v>
      </c>
      <c r="DC1171" s="294">
        <v>1330</v>
      </c>
      <c r="DD1171" s="294">
        <v>1760</v>
      </c>
      <c r="DE1171" s="294">
        <v>2260</v>
      </c>
      <c r="DF1171" s="294">
        <v>2599</v>
      </c>
      <c r="DG1171" s="187">
        <v>2938</v>
      </c>
      <c r="DH1171" s="294">
        <v>1365</v>
      </c>
      <c r="DI1171" s="294">
        <v>1443</v>
      </c>
      <c r="DJ1171" s="294">
        <v>1729</v>
      </c>
      <c r="DK1171" s="294">
        <v>2288</v>
      </c>
      <c r="DL1171" s="294">
        <v>2938</v>
      </c>
      <c r="DM1171" s="294">
        <v>3378</v>
      </c>
      <c r="DN1171" s="187">
        <v>3819</v>
      </c>
    </row>
    <row r="1172" spans="103:118" x14ac:dyDescent="0.2">
      <c r="CY1172" s="187" t="s">
        <v>532</v>
      </c>
      <c r="CZ1172" s="295">
        <v>77288</v>
      </c>
      <c r="DA1172" s="294">
        <v>1050</v>
      </c>
      <c r="DB1172" s="294">
        <v>1110</v>
      </c>
      <c r="DC1172" s="294">
        <v>1330</v>
      </c>
      <c r="DD1172" s="294">
        <v>1760</v>
      </c>
      <c r="DE1172" s="294">
        <v>2260</v>
      </c>
      <c r="DF1172" s="294">
        <v>2599</v>
      </c>
      <c r="DG1172" s="187">
        <v>2938</v>
      </c>
      <c r="DH1172" s="294">
        <v>1365</v>
      </c>
      <c r="DI1172" s="294">
        <v>1443</v>
      </c>
      <c r="DJ1172" s="294">
        <v>1729</v>
      </c>
      <c r="DK1172" s="294">
        <v>2288</v>
      </c>
      <c r="DL1172" s="294">
        <v>2938</v>
      </c>
      <c r="DM1172" s="294">
        <v>3378</v>
      </c>
      <c r="DN1172" s="187">
        <v>3819</v>
      </c>
    </row>
    <row r="1173" spans="103:118" x14ac:dyDescent="0.2">
      <c r="CY1173" s="187" t="s">
        <v>532</v>
      </c>
      <c r="CZ1173" s="295">
        <v>77289</v>
      </c>
      <c r="DA1173" s="294">
        <v>1050</v>
      </c>
      <c r="DB1173" s="294">
        <v>1110</v>
      </c>
      <c r="DC1173" s="294">
        <v>1330</v>
      </c>
      <c r="DD1173" s="294">
        <v>1760</v>
      </c>
      <c r="DE1173" s="294">
        <v>2260</v>
      </c>
      <c r="DF1173" s="294">
        <v>2599</v>
      </c>
      <c r="DG1173" s="187">
        <v>2938</v>
      </c>
      <c r="DH1173" s="294">
        <v>1365</v>
      </c>
      <c r="DI1173" s="294">
        <v>1443</v>
      </c>
      <c r="DJ1173" s="294">
        <v>1729</v>
      </c>
      <c r="DK1173" s="294">
        <v>2288</v>
      </c>
      <c r="DL1173" s="294">
        <v>2938</v>
      </c>
      <c r="DM1173" s="294">
        <v>3378</v>
      </c>
      <c r="DN1173" s="187">
        <v>3819</v>
      </c>
    </row>
    <row r="1174" spans="103:118" x14ac:dyDescent="0.2">
      <c r="CY1174" s="187" t="s">
        <v>532</v>
      </c>
      <c r="CZ1174" s="295">
        <v>77290</v>
      </c>
      <c r="DA1174" s="294">
        <v>1050</v>
      </c>
      <c r="DB1174" s="294">
        <v>1110</v>
      </c>
      <c r="DC1174" s="294">
        <v>1330</v>
      </c>
      <c r="DD1174" s="294">
        <v>1760</v>
      </c>
      <c r="DE1174" s="294">
        <v>2260</v>
      </c>
      <c r="DF1174" s="294">
        <v>2599</v>
      </c>
      <c r="DG1174" s="187">
        <v>2938</v>
      </c>
      <c r="DH1174" s="294">
        <v>1365</v>
      </c>
      <c r="DI1174" s="294">
        <v>1443</v>
      </c>
      <c r="DJ1174" s="294">
        <v>1729</v>
      </c>
      <c r="DK1174" s="294">
        <v>2288</v>
      </c>
      <c r="DL1174" s="294">
        <v>2938</v>
      </c>
      <c r="DM1174" s="294">
        <v>3378</v>
      </c>
      <c r="DN1174" s="187">
        <v>3819</v>
      </c>
    </row>
    <row r="1175" spans="103:118" x14ac:dyDescent="0.2">
      <c r="CY1175" s="187" t="s">
        <v>532</v>
      </c>
      <c r="CZ1175" s="295">
        <v>77291</v>
      </c>
      <c r="DA1175" s="294">
        <v>1050</v>
      </c>
      <c r="DB1175" s="294">
        <v>1110</v>
      </c>
      <c r="DC1175" s="294">
        <v>1330</v>
      </c>
      <c r="DD1175" s="294">
        <v>1760</v>
      </c>
      <c r="DE1175" s="294">
        <v>2260</v>
      </c>
      <c r="DF1175" s="294">
        <v>2599</v>
      </c>
      <c r="DG1175" s="187">
        <v>2938</v>
      </c>
      <c r="DH1175" s="294">
        <v>1365</v>
      </c>
      <c r="DI1175" s="294">
        <v>1443</v>
      </c>
      <c r="DJ1175" s="294">
        <v>1729</v>
      </c>
      <c r="DK1175" s="294">
        <v>2288</v>
      </c>
      <c r="DL1175" s="294">
        <v>2938</v>
      </c>
      <c r="DM1175" s="294">
        <v>3378</v>
      </c>
      <c r="DN1175" s="187">
        <v>3819</v>
      </c>
    </row>
    <row r="1176" spans="103:118" x14ac:dyDescent="0.2">
      <c r="CY1176" s="187" t="s">
        <v>532</v>
      </c>
      <c r="CZ1176" s="295">
        <v>77292</v>
      </c>
      <c r="DA1176" s="294">
        <v>1050</v>
      </c>
      <c r="DB1176" s="294">
        <v>1110</v>
      </c>
      <c r="DC1176" s="294">
        <v>1330</v>
      </c>
      <c r="DD1176" s="294">
        <v>1760</v>
      </c>
      <c r="DE1176" s="294">
        <v>2260</v>
      </c>
      <c r="DF1176" s="294">
        <v>2599</v>
      </c>
      <c r="DG1176" s="187">
        <v>2938</v>
      </c>
      <c r="DH1176" s="294">
        <v>1365</v>
      </c>
      <c r="DI1176" s="294">
        <v>1443</v>
      </c>
      <c r="DJ1176" s="294">
        <v>1729</v>
      </c>
      <c r="DK1176" s="294">
        <v>2288</v>
      </c>
      <c r="DL1176" s="294">
        <v>2938</v>
      </c>
      <c r="DM1176" s="294">
        <v>3378</v>
      </c>
      <c r="DN1176" s="187">
        <v>3819</v>
      </c>
    </row>
    <row r="1177" spans="103:118" x14ac:dyDescent="0.2">
      <c r="CY1177" s="187" t="s">
        <v>532</v>
      </c>
      <c r="CZ1177" s="295">
        <v>77293</v>
      </c>
      <c r="DA1177" s="294">
        <v>1050</v>
      </c>
      <c r="DB1177" s="294">
        <v>1110</v>
      </c>
      <c r="DC1177" s="294">
        <v>1330</v>
      </c>
      <c r="DD1177" s="294">
        <v>1760</v>
      </c>
      <c r="DE1177" s="294">
        <v>2260</v>
      </c>
      <c r="DF1177" s="294">
        <v>2599</v>
      </c>
      <c r="DG1177" s="187">
        <v>2938</v>
      </c>
      <c r="DH1177" s="294">
        <v>1365</v>
      </c>
      <c r="DI1177" s="294">
        <v>1443</v>
      </c>
      <c r="DJ1177" s="294">
        <v>1729</v>
      </c>
      <c r="DK1177" s="294">
        <v>2288</v>
      </c>
      <c r="DL1177" s="294">
        <v>2938</v>
      </c>
      <c r="DM1177" s="294">
        <v>3378</v>
      </c>
      <c r="DN1177" s="187">
        <v>3819</v>
      </c>
    </row>
    <row r="1178" spans="103:118" x14ac:dyDescent="0.2">
      <c r="CY1178" s="187" t="s">
        <v>532</v>
      </c>
      <c r="CZ1178" s="295">
        <v>77301</v>
      </c>
      <c r="DA1178" s="294">
        <v>930</v>
      </c>
      <c r="DB1178" s="294">
        <v>980</v>
      </c>
      <c r="DC1178" s="294">
        <v>1170</v>
      </c>
      <c r="DD1178" s="294">
        <v>1550</v>
      </c>
      <c r="DE1178" s="294">
        <v>1990</v>
      </c>
      <c r="DF1178" s="294">
        <v>2288</v>
      </c>
      <c r="DG1178" s="187">
        <v>2587</v>
      </c>
      <c r="DH1178" s="294">
        <v>1209</v>
      </c>
      <c r="DI1178" s="294">
        <v>1274</v>
      </c>
      <c r="DJ1178" s="294">
        <v>1521</v>
      </c>
      <c r="DK1178" s="294">
        <v>2015</v>
      </c>
      <c r="DL1178" s="294">
        <v>2587</v>
      </c>
      <c r="DM1178" s="294">
        <v>2974</v>
      </c>
      <c r="DN1178" s="187">
        <v>3363</v>
      </c>
    </row>
    <row r="1179" spans="103:118" x14ac:dyDescent="0.2">
      <c r="CY1179" s="187" t="s">
        <v>532</v>
      </c>
      <c r="CZ1179" s="295">
        <v>77302</v>
      </c>
      <c r="DA1179" s="294">
        <v>1130</v>
      </c>
      <c r="DB1179" s="294">
        <v>1200</v>
      </c>
      <c r="DC1179" s="294">
        <v>1430</v>
      </c>
      <c r="DD1179" s="294">
        <v>1890</v>
      </c>
      <c r="DE1179" s="294">
        <v>2430</v>
      </c>
      <c r="DF1179" s="294">
        <v>2794</v>
      </c>
      <c r="DG1179" s="187">
        <v>3159</v>
      </c>
      <c r="DH1179" s="294">
        <v>1469</v>
      </c>
      <c r="DI1179" s="294">
        <v>1560</v>
      </c>
      <c r="DJ1179" s="294">
        <v>1859</v>
      </c>
      <c r="DK1179" s="294">
        <v>2457</v>
      </c>
      <c r="DL1179" s="294">
        <v>3159</v>
      </c>
      <c r="DM1179" s="294">
        <v>3632</v>
      </c>
      <c r="DN1179" s="187">
        <v>4106</v>
      </c>
    </row>
    <row r="1180" spans="103:118" x14ac:dyDescent="0.2">
      <c r="CY1180" s="187" t="s">
        <v>532</v>
      </c>
      <c r="CZ1180" s="295">
        <v>77303</v>
      </c>
      <c r="DA1180" s="294">
        <v>1010</v>
      </c>
      <c r="DB1180" s="294">
        <v>1070</v>
      </c>
      <c r="DC1180" s="294">
        <v>1280</v>
      </c>
      <c r="DD1180" s="294">
        <v>1690</v>
      </c>
      <c r="DE1180" s="294">
        <v>2170</v>
      </c>
      <c r="DF1180" s="294">
        <v>2495</v>
      </c>
      <c r="DG1180" s="187">
        <v>2821</v>
      </c>
      <c r="DH1180" s="294">
        <v>1313</v>
      </c>
      <c r="DI1180" s="294">
        <v>1391</v>
      </c>
      <c r="DJ1180" s="294">
        <v>1664</v>
      </c>
      <c r="DK1180" s="294">
        <v>2197</v>
      </c>
      <c r="DL1180" s="294">
        <v>2821</v>
      </c>
      <c r="DM1180" s="294">
        <v>3243</v>
      </c>
      <c r="DN1180" s="187">
        <v>3667</v>
      </c>
    </row>
    <row r="1181" spans="103:118" x14ac:dyDescent="0.2">
      <c r="CY1181" s="187" t="s">
        <v>532</v>
      </c>
      <c r="CZ1181" s="295">
        <v>77304</v>
      </c>
      <c r="DA1181" s="294">
        <v>1060</v>
      </c>
      <c r="DB1181" s="294">
        <v>1120</v>
      </c>
      <c r="DC1181" s="294">
        <v>1340</v>
      </c>
      <c r="DD1181" s="294">
        <v>1770</v>
      </c>
      <c r="DE1181" s="294">
        <v>2270</v>
      </c>
      <c r="DF1181" s="294">
        <v>2610</v>
      </c>
      <c r="DG1181" s="187">
        <v>2951</v>
      </c>
      <c r="DH1181" s="294">
        <v>1378</v>
      </c>
      <c r="DI1181" s="294">
        <v>1456</v>
      </c>
      <c r="DJ1181" s="294">
        <v>1742</v>
      </c>
      <c r="DK1181" s="294">
        <v>2301</v>
      </c>
      <c r="DL1181" s="294">
        <v>2951</v>
      </c>
      <c r="DM1181" s="294">
        <v>3393</v>
      </c>
      <c r="DN1181" s="187">
        <v>3836</v>
      </c>
    </row>
    <row r="1182" spans="103:118" x14ac:dyDescent="0.2">
      <c r="CY1182" s="187" t="s">
        <v>532</v>
      </c>
      <c r="CZ1182" s="295">
        <v>77305</v>
      </c>
      <c r="DA1182" s="294">
        <v>1160</v>
      </c>
      <c r="DB1182" s="294">
        <v>1230</v>
      </c>
      <c r="DC1182" s="294">
        <v>1470</v>
      </c>
      <c r="DD1182" s="294">
        <v>1940</v>
      </c>
      <c r="DE1182" s="294">
        <v>2490</v>
      </c>
      <c r="DF1182" s="294">
        <v>2863</v>
      </c>
      <c r="DG1182" s="187">
        <v>3237</v>
      </c>
      <c r="DH1182" s="294">
        <v>1508</v>
      </c>
      <c r="DI1182" s="294">
        <v>1599</v>
      </c>
      <c r="DJ1182" s="294">
        <v>1911</v>
      </c>
      <c r="DK1182" s="294">
        <v>2522</v>
      </c>
      <c r="DL1182" s="294">
        <v>3237</v>
      </c>
      <c r="DM1182" s="294">
        <v>3721</v>
      </c>
      <c r="DN1182" s="187">
        <v>4208</v>
      </c>
    </row>
    <row r="1183" spans="103:118" x14ac:dyDescent="0.2">
      <c r="CY1183" s="187" t="s">
        <v>532</v>
      </c>
      <c r="CZ1183" s="295">
        <v>77306</v>
      </c>
      <c r="DA1183" s="294">
        <v>850</v>
      </c>
      <c r="DB1183" s="294">
        <v>890</v>
      </c>
      <c r="DC1183" s="294">
        <v>1070</v>
      </c>
      <c r="DD1183" s="294">
        <v>1410</v>
      </c>
      <c r="DE1183" s="294">
        <v>1820</v>
      </c>
      <c r="DF1183" s="294">
        <v>2093</v>
      </c>
      <c r="DG1183" s="187">
        <v>2366</v>
      </c>
      <c r="DH1183" s="294">
        <v>1105</v>
      </c>
      <c r="DI1183" s="294">
        <v>1157</v>
      </c>
      <c r="DJ1183" s="294">
        <v>1391</v>
      </c>
      <c r="DK1183" s="294">
        <v>1833</v>
      </c>
      <c r="DL1183" s="294">
        <v>2366</v>
      </c>
      <c r="DM1183" s="294">
        <v>2720</v>
      </c>
      <c r="DN1183" s="187">
        <v>3075</v>
      </c>
    </row>
    <row r="1184" spans="103:118" x14ac:dyDescent="0.2">
      <c r="CY1184" s="187" t="s">
        <v>532</v>
      </c>
      <c r="CZ1184" s="295">
        <v>77315</v>
      </c>
      <c r="DA1184" s="294">
        <v>1050</v>
      </c>
      <c r="DB1184" s="294">
        <v>1110</v>
      </c>
      <c r="DC1184" s="294">
        <v>1330</v>
      </c>
      <c r="DD1184" s="294">
        <v>1760</v>
      </c>
      <c r="DE1184" s="294">
        <v>2260</v>
      </c>
      <c r="DF1184" s="294">
        <v>2599</v>
      </c>
      <c r="DG1184" s="187">
        <v>2938</v>
      </c>
      <c r="DH1184" s="294">
        <v>1365</v>
      </c>
      <c r="DI1184" s="294">
        <v>1443</v>
      </c>
      <c r="DJ1184" s="294">
        <v>1729</v>
      </c>
      <c r="DK1184" s="294">
        <v>2288</v>
      </c>
      <c r="DL1184" s="294">
        <v>2938</v>
      </c>
      <c r="DM1184" s="294">
        <v>3378</v>
      </c>
      <c r="DN1184" s="187">
        <v>3819</v>
      </c>
    </row>
    <row r="1185" spans="103:118" x14ac:dyDescent="0.2">
      <c r="CY1185" s="187" t="s">
        <v>532</v>
      </c>
      <c r="CZ1185" s="295">
        <v>77316</v>
      </c>
      <c r="DA1185" s="294">
        <v>1260</v>
      </c>
      <c r="DB1185" s="294">
        <v>1330</v>
      </c>
      <c r="DC1185" s="294">
        <v>1590</v>
      </c>
      <c r="DD1185" s="294">
        <v>2100</v>
      </c>
      <c r="DE1185" s="294">
        <v>2700</v>
      </c>
      <c r="DF1185" s="294">
        <v>3105</v>
      </c>
      <c r="DG1185" s="187">
        <v>3510</v>
      </c>
      <c r="DH1185" s="294">
        <v>1638</v>
      </c>
      <c r="DI1185" s="294">
        <v>1729</v>
      </c>
      <c r="DJ1185" s="294">
        <v>2067</v>
      </c>
      <c r="DK1185" s="294">
        <v>2730</v>
      </c>
      <c r="DL1185" s="294">
        <v>3510</v>
      </c>
      <c r="DM1185" s="294">
        <v>4036</v>
      </c>
      <c r="DN1185" s="187">
        <v>4563</v>
      </c>
    </row>
    <row r="1186" spans="103:118" x14ac:dyDescent="0.2">
      <c r="CY1186" s="187" t="s">
        <v>532</v>
      </c>
      <c r="CZ1186" s="295">
        <v>77318</v>
      </c>
      <c r="DA1186" s="294">
        <v>1020</v>
      </c>
      <c r="DB1186" s="294">
        <v>1080</v>
      </c>
      <c r="DC1186" s="294">
        <v>1290</v>
      </c>
      <c r="DD1186" s="294">
        <v>1700</v>
      </c>
      <c r="DE1186" s="294">
        <v>2190</v>
      </c>
      <c r="DF1186" s="294">
        <v>2518</v>
      </c>
      <c r="DG1186" s="187">
        <v>2847</v>
      </c>
      <c r="DH1186" s="294">
        <v>1326</v>
      </c>
      <c r="DI1186" s="294">
        <v>1404</v>
      </c>
      <c r="DJ1186" s="294">
        <v>1677</v>
      </c>
      <c r="DK1186" s="294">
        <v>2210</v>
      </c>
      <c r="DL1186" s="294">
        <v>2847</v>
      </c>
      <c r="DM1186" s="294">
        <v>3273</v>
      </c>
      <c r="DN1186" s="187">
        <v>3701</v>
      </c>
    </row>
    <row r="1187" spans="103:118" x14ac:dyDescent="0.2">
      <c r="CY1187" s="187" t="s">
        <v>532</v>
      </c>
      <c r="CZ1187" s="295">
        <v>77325</v>
      </c>
      <c r="DA1187" s="294">
        <v>1050</v>
      </c>
      <c r="DB1187" s="294">
        <v>1110</v>
      </c>
      <c r="DC1187" s="294">
        <v>1330</v>
      </c>
      <c r="DD1187" s="294">
        <v>1760</v>
      </c>
      <c r="DE1187" s="294">
        <v>2260</v>
      </c>
      <c r="DF1187" s="294">
        <v>2599</v>
      </c>
      <c r="DG1187" s="187">
        <v>2938</v>
      </c>
      <c r="DH1187" s="294">
        <v>1365</v>
      </c>
      <c r="DI1187" s="294">
        <v>1443</v>
      </c>
      <c r="DJ1187" s="294">
        <v>1729</v>
      </c>
      <c r="DK1187" s="294">
        <v>2288</v>
      </c>
      <c r="DL1187" s="294">
        <v>2938</v>
      </c>
      <c r="DM1187" s="294">
        <v>3378</v>
      </c>
      <c r="DN1187" s="187">
        <v>3819</v>
      </c>
    </row>
    <row r="1188" spans="103:118" x14ac:dyDescent="0.2">
      <c r="CY1188" s="187" t="s">
        <v>532</v>
      </c>
      <c r="CZ1188" s="295">
        <v>77327</v>
      </c>
      <c r="DA1188" s="294">
        <v>740</v>
      </c>
      <c r="DB1188" s="294">
        <v>780</v>
      </c>
      <c r="DC1188" s="294">
        <v>930</v>
      </c>
      <c r="DD1188" s="294">
        <v>1230</v>
      </c>
      <c r="DE1188" s="294">
        <v>1580</v>
      </c>
      <c r="DF1188" s="294">
        <v>1817</v>
      </c>
      <c r="DG1188" s="187">
        <v>2054</v>
      </c>
      <c r="DH1188" s="294">
        <v>962</v>
      </c>
      <c r="DI1188" s="294">
        <v>1014</v>
      </c>
      <c r="DJ1188" s="294">
        <v>1209</v>
      </c>
      <c r="DK1188" s="294">
        <v>1599</v>
      </c>
      <c r="DL1188" s="294">
        <v>2054</v>
      </c>
      <c r="DM1188" s="294">
        <v>2362</v>
      </c>
      <c r="DN1188" s="187">
        <v>2670</v>
      </c>
    </row>
    <row r="1189" spans="103:118" x14ac:dyDescent="0.2">
      <c r="CY1189" s="187" t="s">
        <v>532</v>
      </c>
      <c r="CZ1189" s="295">
        <v>77328</v>
      </c>
      <c r="DA1189" s="294">
        <v>910</v>
      </c>
      <c r="DB1189" s="294">
        <v>960</v>
      </c>
      <c r="DC1189" s="294">
        <v>1150</v>
      </c>
      <c r="DD1189" s="294">
        <v>1520</v>
      </c>
      <c r="DE1189" s="294">
        <v>1950</v>
      </c>
      <c r="DF1189" s="294">
        <v>2242</v>
      </c>
      <c r="DG1189" s="187">
        <v>2535</v>
      </c>
      <c r="DH1189" s="294">
        <v>1183</v>
      </c>
      <c r="DI1189" s="294">
        <v>1248</v>
      </c>
      <c r="DJ1189" s="294">
        <v>1495</v>
      </c>
      <c r="DK1189" s="294">
        <v>1976</v>
      </c>
      <c r="DL1189" s="294">
        <v>2535</v>
      </c>
      <c r="DM1189" s="294">
        <v>2914</v>
      </c>
      <c r="DN1189" s="187">
        <v>3295</v>
      </c>
    </row>
    <row r="1190" spans="103:118" x14ac:dyDescent="0.2">
      <c r="CY1190" s="187" t="s">
        <v>532</v>
      </c>
      <c r="CZ1190" s="295">
        <v>77336</v>
      </c>
      <c r="DA1190" s="294">
        <v>1000</v>
      </c>
      <c r="DB1190" s="294">
        <v>1060</v>
      </c>
      <c r="DC1190" s="294">
        <v>1270</v>
      </c>
      <c r="DD1190" s="294">
        <v>1680</v>
      </c>
      <c r="DE1190" s="294">
        <v>2160</v>
      </c>
      <c r="DF1190" s="294">
        <v>2484</v>
      </c>
      <c r="DG1190" s="187">
        <v>2808</v>
      </c>
      <c r="DH1190" s="294">
        <v>1300</v>
      </c>
      <c r="DI1190" s="294">
        <v>1378</v>
      </c>
      <c r="DJ1190" s="294">
        <v>1651</v>
      </c>
      <c r="DK1190" s="294">
        <v>2184</v>
      </c>
      <c r="DL1190" s="294">
        <v>2808</v>
      </c>
      <c r="DM1190" s="294">
        <v>3229</v>
      </c>
      <c r="DN1190" s="187">
        <v>3650</v>
      </c>
    </row>
    <row r="1191" spans="103:118" x14ac:dyDescent="0.2">
      <c r="CY1191" s="187" t="s">
        <v>532</v>
      </c>
      <c r="CZ1191" s="295">
        <v>77338</v>
      </c>
      <c r="DA1191" s="294">
        <v>1030</v>
      </c>
      <c r="DB1191" s="294">
        <v>1090</v>
      </c>
      <c r="DC1191" s="294">
        <v>1300</v>
      </c>
      <c r="DD1191" s="294">
        <v>1720</v>
      </c>
      <c r="DE1191" s="294">
        <v>2210</v>
      </c>
      <c r="DF1191" s="294">
        <v>2541</v>
      </c>
      <c r="DG1191" s="187">
        <v>2873</v>
      </c>
      <c r="DH1191" s="294">
        <v>1339</v>
      </c>
      <c r="DI1191" s="294">
        <v>1417</v>
      </c>
      <c r="DJ1191" s="294">
        <v>1690</v>
      </c>
      <c r="DK1191" s="294">
        <v>2236</v>
      </c>
      <c r="DL1191" s="294">
        <v>2873</v>
      </c>
      <c r="DM1191" s="294">
        <v>3303</v>
      </c>
      <c r="DN1191" s="187">
        <v>3734</v>
      </c>
    </row>
    <row r="1192" spans="103:118" x14ac:dyDescent="0.2">
      <c r="CY1192" s="187" t="s">
        <v>532</v>
      </c>
      <c r="CZ1192" s="295">
        <v>77339</v>
      </c>
      <c r="DA1192" s="294">
        <v>1300</v>
      </c>
      <c r="DB1192" s="294">
        <v>1370</v>
      </c>
      <c r="DC1192" s="294">
        <v>1640</v>
      </c>
      <c r="DD1192" s="294">
        <v>2170</v>
      </c>
      <c r="DE1192" s="294">
        <v>2780</v>
      </c>
      <c r="DF1192" s="294">
        <v>3197</v>
      </c>
      <c r="DG1192" s="187">
        <v>3614</v>
      </c>
      <c r="DH1192" s="294">
        <v>1690</v>
      </c>
      <c r="DI1192" s="294">
        <v>1781</v>
      </c>
      <c r="DJ1192" s="294">
        <v>2132</v>
      </c>
      <c r="DK1192" s="294">
        <v>2821</v>
      </c>
      <c r="DL1192" s="294">
        <v>3614</v>
      </c>
      <c r="DM1192" s="294">
        <v>4156</v>
      </c>
      <c r="DN1192" s="187">
        <v>4698</v>
      </c>
    </row>
    <row r="1193" spans="103:118" x14ac:dyDescent="0.2">
      <c r="CY1193" s="187" t="s">
        <v>532</v>
      </c>
      <c r="CZ1193" s="295">
        <v>77345</v>
      </c>
      <c r="DA1193" s="294">
        <v>1530</v>
      </c>
      <c r="DB1193" s="294">
        <v>1610</v>
      </c>
      <c r="DC1193" s="294">
        <v>1930</v>
      </c>
      <c r="DD1193" s="294">
        <v>2550</v>
      </c>
      <c r="DE1193" s="294">
        <v>3280</v>
      </c>
      <c r="DF1193" s="294">
        <v>3772</v>
      </c>
      <c r="DG1193" s="187">
        <v>4264</v>
      </c>
      <c r="DH1193" s="294">
        <v>1989</v>
      </c>
      <c r="DI1193" s="294">
        <v>2093</v>
      </c>
      <c r="DJ1193" s="294">
        <v>2509</v>
      </c>
      <c r="DK1193" s="294">
        <v>3315</v>
      </c>
      <c r="DL1193" s="294">
        <v>4264</v>
      </c>
      <c r="DM1193" s="294">
        <v>4903</v>
      </c>
      <c r="DN1193" s="187">
        <v>5543</v>
      </c>
    </row>
    <row r="1194" spans="103:118" x14ac:dyDescent="0.2">
      <c r="CY1194" s="187" t="s">
        <v>532</v>
      </c>
      <c r="CZ1194" s="295">
        <v>77346</v>
      </c>
      <c r="DA1194" s="294">
        <v>1400</v>
      </c>
      <c r="DB1194" s="294">
        <v>1480</v>
      </c>
      <c r="DC1194" s="294">
        <v>1770</v>
      </c>
      <c r="DD1194" s="294">
        <v>2340</v>
      </c>
      <c r="DE1194" s="294">
        <v>3000</v>
      </c>
      <c r="DF1194" s="294">
        <v>3450</v>
      </c>
      <c r="DG1194" s="187">
        <v>3900</v>
      </c>
      <c r="DH1194" s="294">
        <v>1820</v>
      </c>
      <c r="DI1194" s="294">
        <v>1924</v>
      </c>
      <c r="DJ1194" s="294">
        <v>2301</v>
      </c>
      <c r="DK1194" s="294">
        <v>3042</v>
      </c>
      <c r="DL1194" s="294">
        <v>3900</v>
      </c>
      <c r="DM1194" s="294">
        <v>4485</v>
      </c>
      <c r="DN1194" s="187">
        <v>5070</v>
      </c>
    </row>
    <row r="1195" spans="103:118" x14ac:dyDescent="0.2">
      <c r="CY1195" s="187" t="s">
        <v>532</v>
      </c>
      <c r="CZ1195" s="295">
        <v>77347</v>
      </c>
      <c r="DA1195" s="294">
        <v>1050</v>
      </c>
      <c r="DB1195" s="294">
        <v>1110</v>
      </c>
      <c r="DC1195" s="294">
        <v>1330</v>
      </c>
      <c r="DD1195" s="294">
        <v>1760</v>
      </c>
      <c r="DE1195" s="294">
        <v>2260</v>
      </c>
      <c r="DF1195" s="294">
        <v>2599</v>
      </c>
      <c r="DG1195" s="187">
        <v>2938</v>
      </c>
      <c r="DH1195" s="294">
        <v>1365</v>
      </c>
      <c r="DI1195" s="294">
        <v>1443</v>
      </c>
      <c r="DJ1195" s="294">
        <v>1729</v>
      </c>
      <c r="DK1195" s="294">
        <v>2288</v>
      </c>
      <c r="DL1195" s="294">
        <v>2938</v>
      </c>
      <c r="DM1195" s="294">
        <v>3378</v>
      </c>
      <c r="DN1195" s="187">
        <v>3819</v>
      </c>
    </row>
    <row r="1196" spans="103:118" x14ac:dyDescent="0.2">
      <c r="CY1196" s="187" t="s">
        <v>532</v>
      </c>
      <c r="CZ1196" s="295">
        <v>77353</v>
      </c>
      <c r="DA1196" s="294">
        <v>1160</v>
      </c>
      <c r="DB1196" s="294">
        <v>1230</v>
      </c>
      <c r="DC1196" s="294">
        <v>1470</v>
      </c>
      <c r="DD1196" s="294">
        <v>1940</v>
      </c>
      <c r="DE1196" s="294">
        <v>2490</v>
      </c>
      <c r="DF1196" s="294">
        <v>2863</v>
      </c>
      <c r="DG1196" s="187">
        <v>3237</v>
      </c>
      <c r="DH1196" s="294">
        <v>1508</v>
      </c>
      <c r="DI1196" s="294">
        <v>1599</v>
      </c>
      <c r="DJ1196" s="294">
        <v>1911</v>
      </c>
      <c r="DK1196" s="294">
        <v>2522</v>
      </c>
      <c r="DL1196" s="294">
        <v>3237</v>
      </c>
      <c r="DM1196" s="294">
        <v>3721</v>
      </c>
      <c r="DN1196" s="187">
        <v>4208</v>
      </c>
    </row>
    <row r="1197" spans="103:118" x14ac:dyDescent="0.2">
      <c r="CY1197" s="187" t="s">
        <v>532</v>
      </c>
      <c r="CZ1197" s="295">
        <v>77354</v>
      </c>
      <c r="DA1197" s="294">
        <v>1180</v>
      </c>
      <c r="DB1197" s="294">
        <v>1250</v>
      </c>
      <c r="DC1197" s="294">
        <v>1490</v>
      </c>
      <c r="DD1197" s="294">
        <v>1970</v>
      </c>
      <c r="DE1197" s="294">
        <v>2530</v>
      </c>
      <c r="DF1197" s="294">
        <v>2909</v>
      </c>
      <c r="DG1197" s="187">
        <v>3289</v>
      </c>
      <c r="DH1197" s="294">
        <v>1534</v>
      </c>
      <c r="DI1197" s="294">
        <v>1625</v>
      </c>
      <c r="DJ1197" s="294">
        <v>1937</v>
      </c>
      <c r="DK1197" s="294">
        <v>2561</v>
      </c>
      <c r="DL1197" s="294">
        <v>3289</v>
      </c>
      <c r="DM1197" s="294">
        <v>3781</v>
      </c>
      <c r="DN1197" s="187">
        <v>4275</v>
      </c>
    </row>
    <row r="1198" spans="103:118" x14ac:dyDescent="0.2">
      <c r="CY1198" s="187" t="s">
        <v>532</v>
      </c>
      <c r="CZ1198" s="295">
        <v>77355</v>
      </c>
      <c r="DA1198" s="294">
        <v>1090</v>
      </c>
      <c r="DB1198" s="294">
        <v>1150</v>
      </c>
      <c r="DC1198" s="294">
        <v>1380</v>
      </c>
      <c r="DD1198" s="294">
        <v>1820</v>
      </c>
      <c r="DE1198" s="294">
        <v>2340</v>
      </c>
      <c r="DF1198" s="294">
        <v>2691</v>
      </c>
      <c r="DG1198" s="187">
        <v>3042</v>
      </c>
      <c r="DH1198" s="294">
        <v>1417</v>
      </c>
      <c r="DI1198" s="294">
        <v>1495</v>
      </c>
      <c r="DJ1198" s="294">
        <v>1794</v>
      </c>
      <c r="DK1198" s="294">
        <v>2366</v>
      </c>
      <c r="DL1198" s="294">
        <v>3042</v>
      </c>
      <c r="DM1198" s="294">
        <v>3498</v>
      </c>
      <c r="DN1198" s="187">
        <v>3954</v>
      </c>
    </row>
    <row r="1199" spans="103:118" x14ac:dyDescent="0.2">
      <c r="CY1199" s="187" t="s">
        <v>532</v>
      </c>
      <c r="CZ1199" s="295">
        <v>77356</v>
      </c>
      <c r="DA1199" s="294">
        <v>1290</v>
      </c>
      <c r="DB1199" s="294">
        <v>1360</v>
      </c>
      <c r="DC1199" s="294">
        <v>1630</v>
      </c>
      <c r="DD1199" s="294">
        <v>2150</v>
      </c>
      <c r="DE1199" s="294">
        <v>2770</v>
      </c>
      <c r="DF1199" s="294">
        <v>3185</v>
      </c>
      <c r="DG1199" s="187">
        <v>3601</v>
      </c>
      <c r="DH1199" s="294">
        <v>1677</v>
      </c>
      <c r="DI1199" s="294">
        <v>1768</v>
      </c>
      <c r="DJ1199" s="294">
        <v>2119</v>
      </c>
      <c r="DK1199" s="294">
        <v>2795</v>
      </c>
      <c r="DL1199" s="294">
        <v>3601</v>
      </c>
      <c r="DM1199" s="294">
        <v>4140</v>
      </c>
      <c r="DN1199" s="187">
        <v>4681</v>
      </c>
    </row>
    <row r="1200" spans="103:118" x14ac:dyDescent="0.2">
      <c r="CY1200" s="187" t="s">
        <v>532</v>
      </c>
      <c r="CZ1200" s="295">
        <v>77357</v>
      </c>
      <c r="DA1200" s="294">
        <v>930</v>
      </c>
      <c r="DB1200" s="294">
        <v>980</v>
      </c>
      <c r="DC1200" s="294">
        <v>1170</v>
      </c>
      <c r="DD1200" s="294">
        <v>1550</v>
      </c>
      <c r="DE1200" s="294">
        <v>1990</v>
      </c>
      <c r="DF1200" s="294">
        <v>2288</v>
      </c>
      <c r="DG1200" s="187">
        <v>2587</v>
      </c>
      <c r="DH1200" s="294">
        <v>1209</v>
      </c>
      <c r="DI1200" s="294">
        <v>1274</v>
      </c>
      <c r="DJ1200" s="294">
        <v>1521</v>
      </c>
      <c r="DK1200" s="294">
        <v>2015</v>
      </c>
      <c r="DL1200" s="294">
        <v>2587</v>
      </c>
      <c r="DM1200" s="294">
        <v>2974</v>
      </c>
      <c r="DN1200" s="187">
        <v>3363</v>
      </c>
    </row>
    <row r="1201" spans="103:118" x14ac:dyDescent="0.2">
      <c r="CY1201" s="187" t="s">
        <v>532</v>
      </c>
      <c r="CZ1201" s="295">
        <v>77358</v>
      </c>
      <c r="DA1201" s="294">
        <v>740</v>
      </c>
      <c r="DB1201" s="294">
        <v>790</v>
      </c>
      <c r="DC1201" s="294">
        <v>940</v>
      </c>
      <c r="DD1201" s="294">
        <v>1240</v>
      </c>
      <c r="DE1201" s="294">
        <v>1600</v>
      </c>
      <c r="DF1201" s="294">
        <v>1840</v>
      </c>
      <c r="DG1201" s="187">
        <v>2080</v>
      </c>
      <c r="DH1201" s="294">
        <v>962</v>
      </c>
      <c r="DI1201" s="294">
        <v>1027</v>
      </c>
      <c r="DJ1201" s="294">
        <v>1222</v>
      </c>
      <c r="DK1201" s="294">
        <v>1612</v>
      </c>
      <c r="DL1201" s="294">
        <v>2080</v>
      </c>
      <c r="DM1201" s="294">
        <v>2392</v>
      </c>
      <c r="DN1201" s="187">
        <v>2704</v>
      </c>
    </row>
    <row r="1202" spans="103:118" x14ac:dyDescent="0.2">
      <c r="CY1202" s="187" t="s">
        <v>532</v>
      </c>
      <c r="CZ1202" s="295">
        <v>77362</v>
      </c>
      <c r="DA1202" s="294">
        <v>1610</v>
      </c>
      <c r="DB1202" s="294">
        <v>1710</v>
      </c>
      <c r="DC1202" s="294">
        <v>2040</v>
      </c>
      <c r="DD1202" s="294">
        <v>2690</v>
      </c>
      <c r="DE1202" s="294">
        <v>3460</v>
      </c>
      <c r="DF1202" s="294">
        <v>3979</v>
      </c>
      <c r="DG1202" s="187">
        <v>4498</v>
      </c>
      <c r="DH1202" s="294">
        <v>2093</v>
      </c>
      <c r="DI1202" s="294">
        <v>2223</v>
      </c>
      <c r="DJ1202" s="294">
        <v>2652</v>
      </c>
      <c r="DK1202" s="294">
        <v>3497</v>
      </c>
      <c r="DL1202" s="294">
        <v>4498</v>
      </c>
      <c r="DM1202" s="294">
        <v>5172</v>
      </c>
      <c r="DN1202" s="187">
        <v>5847</v>
      </c>
    </row>
    <row r="1203" spans="103:118" x14ac:dyDescent="0.2">
      <c r="CY1203" s="187" t="s">
        <v>532</v>
      </c>
      <c r="CZ1203" s="295">
        <v>77363</v>
      </c>
      <c r="DA1203" s="294">
        <v>940</v>
      </c>
      <c r="DB1203" s="294">
        <v>1000</v>
      </c>
      <c r="DC1203" s="294">
        <v>1190</v>
      </c>
      <c r="DD1203" s="294">
        <v>1570</v>
      </c>
      <c r="DE1203" s="294">
        <v>2020</v>
      </c>
      <c r="DF1203" s="294">
        <v>2323</v>
      </c>
      <c r="DG1203" s="187">
        <v>2626</v>
      </c>
      <c r="DH1203" s="294">
        <v>1222</v>
      </c>
      <c r="DI1203" s="294">
        <v>1300</v>
      </c>
      <c r="DJ1203" s="294">
        <v>1547</v>
      </c>
      <c r="DK1203" s="294">
        <v>2041</v>
      </c>
      <c r="DL1203" s="294">
        <v>2626</v>
      </c>
      <c r="DM1203" s="294">
        <v>3019</v>
      </c>
      <c r="DN1203" s="187">
        <v>3413</v>
      </c>
    </row>
    <row r="1204" spans="103:118" x14ac:dyDescent="0.2">
      <c r="CY1204" s="187" t="s">
        <v>532</v>
      </c>
      <c r="CZ1204" s="295">
        <v>77365</v>
      </c>
      <c r="DA1204" s="294">
        <v>1090</v>
      </c>
      <c r="DB1204" s="294">
        <v>1150</v>
      </c>
      <c r="DC1204" s="294">
        <v>1380</v>
      </c>
      <c r="DD1204" s="294">
        <v>1820</v>
      </c>
      <c r="DE1204" s="294">
        <v>2340</v>
      </c>
      <c r="DF1204" s="294">
        <v>2691</v>
      </c>
      <c r="DG1204" s="187">
        <v>3042</v>
      </c>
      <c r="DH1204" s="294">
        <v>1417</v>
      </c>
      <c r="DI1204" s="294">
        <v>1495</v>
      </c>
      <c r="DJ1204" s="294">
        <v>1794</v>
      </c>
      <c r="DK1204" s="294">
        <v>2366</v>
      </c>
      <c r="DL1204" s="294">
        <v>3042</v>
      </c>
      <c r="DM1204" s="294">
        <v>3498</v>
      </c>
      <c r="DN1204" s="187">
        <v>3954</v>
      </c>
    </row>
    <row r="1205" spans="103:118" x14ac:dyDescent="0.2">
      <c r="CY1205" s="187" t="s">
        <v>532</v>
      </c>
      <c r="CZ1205" s="295">
        <v>77368</v>
      </c>
      <c r="DA1205" s="294">
        <v>820</v>
      </c>
      <c r="DB1205" s="294">
        <v>870</v>
      </c>
      <c r="DC1205" s="294">
        <v>1040</v>
      </c>
      <c r="DD1205" s="294">
        <v>1370</v>
      </c>
      <c r="DE1205" s="294">
        <v>1760</v>
      </c>
      <c r="DF1205" s="294">
        <v>2024</v>
      </c>
      <c r="DG1205" s="187">
        <v>2288</v>
      </c>
      <c r="DH1205" s="294">
        <v>1066</v>
      </c>
      <c r="DI1205" s="294">
        <v>1131</v>
      </c>
      <c r="DJ1205" s="294">
        <v>1352</v>
      </c>
      <c r="DK1205" s="294">
        <v>1781</v>
      </c>
      <c r="DL1205" s="294">
        <v>2288</v>
      </c>
      <c r="DM1205" s="294">
        <v>2631</v>
      </c>
      <c r="DN1205" s="187">
        <v>2974</v>
      </c>
    </row>
    <row r="1206" spans="103:118" x14ac:dyDescent="0.2">
      <c r="CY1206" s="187" t="s">
        <v>532</v>
      </c>
      <c r="CZ1206" s="295">
        <v>77369</v>
      </c>
      <c r="DA1206" s="294">
        <v>830</v>
      </c>
      <c r="DB1206" s="294">
        <v>870</v>
      </c>
      <c r="DC1206" s="294">
        <v>1050</v>
      </c>
      <c r="DD1206" s="294">
        <v>1380</v>
      </c>
      <c r="DE1206" s="294">
        <v>1700</v>
      </c>
      <c r="DF1206" s="294">
        <v>1955</v>
      </c>
      <c r="DG1206" s="187">
        <v>2210</v>
      </c>
      <c r="DH1206" s="294">
        <v>1079</v>
      </c>
      <c r="DI1206" s="294">
        <v>1131</v>
      </c>
      <c r="DJ1206" s="294">
        <v>1365</v>
      </c>
      <c r="DK1206" s="294">
        <v>1794</v>
      </c>
      <c r="DL1206" s="294">
        <v>2210</v>
      </c>
      <c r="DM1206" s="294">
        <v>2541</v>
      </c>
      <c r="DN1206" s="187">
        <v>2873</v>
      </c>
    </row>
    <row r="1207" spans="103:118" x14ac:dyDescent="0.2">
      <c r="CY1207" s="187" t="s">
        <v>532</v>
      </c>
      <c r="CZ1207" s="295">
        <v>77371</v>
      </c>
      <c r="DA1207" s="294">
        <v>750</v>
      </c>
      <c r="DB1207" s="294">
        <v>790</v>
      </c>
      <c r="DC1207" s="294">
        <v>950</v>
      </c>
      <c r="DD1207" s="294">
        <v>1250</v>
      </c>
      <c r="DE1207" s="294">
        <v>1610</v>
      </c>
      <c r="DF1207" s="294">
        <v>1851</v>
      </c>
      <c r="DG1207" s="187">
        <v>2093</v>
      </c>
      <c r="DH1207" s="294">
        <v>975</v>
      </c>
      <c r="DI1207" s="294">
        <v>1027</v>
      </c>
      <c r="DJ1207" s="294">
        <v>1235</v>
      </c>
      <c r="DK1207" s="294">
        <v>1625</v>
      </c>
      <c r="DL1207" s="294">
        <v>2093</v>
      </c>
      <c r="DM1207" s="294">
        <v>2406</v>
      </c>
      <c r="DN1207" s="187">
        <v>2720</v>
      </c>
    </row>
    <row r="1208" spans="103:118" x14ac:dyDescent="0.2">
      <c r="CY1208" s="187" t="s">
        <v>532</v>
      </c>
      <c r="CZ1208" s="295">
        <v>77372</v>
      </c>
      <c r="DA1208" s="294">
        <v>1010</v>
      </c>
      <c r="DB1208" s="294">
        <v>1070</v>
      </c>
      <c r="DC1208" s="294">
        <v>1280</v>
      </c>
      <c r="DD1208" s="294">
        <v>1690</v>
      </c>
      <c r="DE1208" s="294">
        <v>2170</v>
      </c>
      <c r="DF1208" s="294">
        <v>2495</v>
      </c>
      <c r="DG1208" s="187">
        <v>2821</v>
      </c>
      <c r="DH1208" s="294">
        <v>1313</v>
      </c>
      <c r="DI1208" s="294">
        <v>1391</v>
      </c>
      <c r="DJ1208" s="294">
        <v>1664</v>
      </c>
      <c r="DK1208" s="294">
        <v>2197</v>
      </c>
      <c r="DL1208" s="294">
        <v>2821</v>
      </c>
      <c r="DM1208" s="294">
        <v>3243</v>
      </c>
      <c r="DN1208" s="187">
        <v>3667</v>
      </c>
    </row>
    <row r="1209" spans="103:118" x14ac:dyDescent="0.2">
      <c r="CY1209" s="187" t="s">
        <v>532</v>
      </c>
      <c r="CZ1209" s="295">
        <v>77373</v>
      </c>
      <c r="DA1209" s="294">
        <v>1350</v>
      </c>
      <c r="DB1209" s="294">
        <v>1430</v>
      </c>
      <c r="DC1209" s="294">
        <v>1710</v>
      </c>
      <c r="DD1209" s="294">
        <v>2260</v>
      </c>
      <c r="DE1209" s="294">
        <v>2900</v>
      </c>
      <c r="DF1209" s="294">
        <v>3335</v>
      </c>
      <c r="DG1209" s="187">
        <v>3770</v>
      </c>
      <c r="DH1209" s="294">
        <v>1755</v>
      </c>
      <c r="DI1209" s="294">
        <v>1859</v>
      </c>
      <c r="DJ1209" s="294">
        <v>2223</v>
      </c>
      <c r="DK1209" s="294">
        <v>2938</v>
      </c>
      <c r="DL1209" s="294">
        <v>3770</v>
      </c>
      <c r="DM1209" s="294">
        <v>4335</v>
      </c>
      <c r="DN1209" s="187">
        <v>4901</v>
      </c>
    </row>
    <row r="1210" spans="103:118" x14ac:dyDescent="0.2">
      <c r="CY1210" s="187" t="s">
        <v>532</v>
      </c>
      <c r="CZ1210" s="295">
        <v>77375</v>
      </c>
      <c r="DA1210" s="294">
        <v>1190</v>
      </c>
      <c r="DB1210" s="294">
        <v>1250</v>
      </c>
      <c r="DC1210" s="294">
        <v>1500</v>
      </c>
      <c r="DD1210" s="294">
        <v>1980</v>
      </c>
      <c r="DE1210" s="294">
        <v>2550</v>
      </c>
      <c r="DF1210" s="294">
        <v>2932</v>
      </c>
      <c r="DG1210" s="187">
        <v>3315</v>
      </c>
      <c r="DH1210" s="294">
        <v>1547</v>
      </c>
      <c r="DI1210" s="294">
        <v>1625</v>
      </c>
      <c r="DJ1210" s="294">
        <v>1950</v>
      </c>
      <c r="DK1210" s="294">
        <v>2574</v>
      </c>
      <c r="DL1210" s="294">
        <v>3315</v>
      </c>
      <c r="DM1210" s="294">
        <v>3811</v>
      </c>
      <c r="DN1210" s="187">
        <v>4309</v>
      </c>
    </row>
    <row r="1211" spans="103:118" x14ac:dyDescent="0.2">
      <c r="CY1211" s="187" t="s">
        <v>532</v>
      </c>
      <c r="CZ1211" s="295">
        <v>77377</v>
      </c>
      <c r="DA1211" s="294">
        <v>1360</v>
      </c>
      <c r="DB1211" s="294">
        <v>1440</v>
      </c>
      <c r="DC1211" s="294">
        <v>1720</v>
      </c>
      <c r="DD1211" s="294">
        <v>2270</v>
      </c>
      <c r="DE1211" s="294">
        <v>2920</v>
      </c>
      <c r="DF1211" s="294">
        <v>3358</v>
      </c>
      <c r="DG1211" s="187">
        <v>3796</v>
      </c>
      <c r="DH1211" s="294">
        <v>1768</v>
      </c>
      <c r="DI1211" s="294">
        <v>1872</v>
      </c>
      <c r="DJ1211" s="294">
        <v>2236</v>
      </c>
      <c r="DK1211" s="294">
        <v>2951</v>
      </c>
      <c r="DL1211" s="294">
        <v>3796</v>
      </c>
      <c r="DM1211" s="294">
        <v>4365</v>
      </c>
      <c r="DN1211" s="187">
        <v>4934</v>
      </c>
    </row>
    <row r="1212" spans="103:118" x14ac:dyDescent="0.2">
      <c r="CY1212" s="187" t="s">
        <v>532</v>
      </c>
      <c r="CZ1212" s="295">
        <v>77378</v>
      </c>
      <c r="DA1212" s="294">
        <v>950</v>
      </c>
      <c r="DB1212" s="294">
        <v>1000</v>
      </c>
      <c r="DC1212" s="294">
        <v>1200</v>
      </c>
      <c r="DD1212" s="294">
        <v>1580</v>
      </c>
      <c r="DE1212" s="294">
        <v>2040</v>
      </c>
      <c r="DF1212" s="294">
        <v>2346</v>
      </c>
      <c r="DG1212" s="187">
        <v>2652</v>
      </c>
      <c r="DH1212" s="294">
        <v>1235</v>
      </c>
      <c r="DI1212" s="294">
        <v>1300</v>
      </c>
      <c r="DJ1212" s="294">
        <v>1560</v>
      </c>
      <c r="DK1212" s="294">
        <v>2054</v>
      </c>
      <c r="DL1212" s="294">
        <v>2652</v>
      </c>
      <c r="DM1212" s="294">
        <v>3049</v>
      </c>
      <c r="DN1212" s="187">
        <v>3447</v>
      </c>
    </row>
    <row r="1213" spans="103:118" x14ac:dyDescent="0.2">
      <c r="CY1213" s="187" t="s">
        <v>532</v>
      </c>
      <c r="CZ1213" s="295">
        <v>77379</v>
      </c>
      <c r="DA1213" s="294">
        <v>1240</v>
      </c>
      <c r="DB1213" s="294">
        <v>1310</v>
      </c>
      <c r="DC1213" s="294">
        <v>1570</v>
      </c>
      <c r="DD1213" s="294">
        <v>2070</v>
      </c>
      <c r="DE1213" s="294">
        <v>2660</v>
      </c>
      <c r="DF1213" s="294">
        <v>3059</v>
      </c>
      <c r="DG1213" s="187">
        <v>3458</v>
      </c>
      <c r="DH1213" s="294">
        <v>1612</v>
      </c>
      <c r="DI1213" s="294">
        <v>1703</v>
      </c>
      <c r="DJ1213" s="294">
        <v>2041</v>
      </c>
      <c r="DK1213" s="294">
        <v>2691</v>
      </c>
      <c r="DL1213" s="294">
        <v>3458</v>
      </c>
      <c r="DM1213" s="294">
        <v>3976</v>
      </c>
      <c r="DN1213" s="187">
        <v>4495</v>
      </c>
    </row>
    <row r="1214" spans="103:118" x14ac:dyDescent="0.2">
      <c r="CY1214" s="187" t="s">
        <v>532</v>
      </c>
      <c r="CZ1214" s="295">
        <v>77380</v>
      </c>
      <c r="DA1214" s="294">
        <v>1390</v>
      </c>
      <c r="DB1214" s="294">
        <v>1470</v>
      </c>
      <c r="DC1214" s="294">
        <v>1760</v>
      </c>
      <c r="DD1214" s="294">
        <v>2320</v>
      </c>
      <c r="DE1214" s="294">
        <v>2990</v>
      </c>
      <c r="DF1214" s="294">
        <v>3438</v>
      </c>
      <c r="DG1214" s="187">
        <v>3887</v>
      </c>
      <c r="DH1214" s="294">
        <v>1807</v>
      </c>
      <c r="DI1214" s="294">
        <v>1911</v>
      </c>
      <c r="DJ1214" s="294">
        <v>2288</v>
      </c>
      <c r="DK1214" s="294">
        <v>3016</v>
      </c>
      <c r="DL1214" s="294">
        <v>3887</v>
      </c>
      <c r="DM1214" s="294">
        <v>4469</v>
      </c>
      <c r="DN1214" s="187">
        <v>5053</v>
      </c>
    </row>
    <row r="1215" spans="103:118" x14ac:dyDescent="0.2">
      <c r="CY1215" s="187" t="s">
        <v>532</v>
      </c>
      <c r="CZ1215" s="295">
        <v>77381</v>
      </c>
      <c r="DA1215" s="294">
        <v>1460</v>
      </c>
      <c r="DB1215" s="294">
        <v>1550</v>
      </c>
      <c r="DC1215" s="294">
        <v>1850</v>
      </c>
      <c r="DD1215" s="294">
        <v>2440</v>
      </c>
      <c r="DE1215" s="294">
        <v>3140</v>
      </c>
      <c r="DF1215" s="294">
        <v>3611</v>
      </c>
      <c r="DG1215" s="187">
        <v>4082</v>
      </c>
      <c r="DH1215" s="294">
        <v>1898</v>
      </c>
      <c r="DI1215" s="294">
        <v>2015</v>
      </c>
      <c r="DJ1215" s="294">
        <v>2405</v>
      </c>
      <c r="DK1215" s="294">
        <v>3172</v>
      </c>
      <c r="DL1215" s="294">
        <v>4082</v>
      </c>
      <c r="DM1215" s="294">
        <v>4694</v>
      </c>
      <c r="DN1215" s="187">
        <v>5306</v>
      </c>
    </row>
    <row r="1216" spans="103:118" x14ac:dyDescent="0.2">
      <c r="CY1216" s="187" t="s">
        <v>532</v>
      </c>
      <c r="CZ1216" s="295">
        <v>77382</v>
      </c>
      <c r="DA1216" s="294">
        <v>1610</v>
      </c>
      <c r="DB1216" s="294">
        <v>1710</v>
      </c>
      <c r="DC1216" s="294">
        <v>2040</v>
      </c>
      <c r="DD1216" s="294">
        <v>2690</v>
      </c>
      <c r="DE1216" s="294">
        <v>3460</v>
      </c>
      <c r="DF1216" s="294">
        <v>3979</v>
      </c>
      <c r="DG1216" s="187">
        <v>4498</v>
      </c>
      <c r="DH1216" s="294">
        <v>2093</v>
      </c>
      <c r="DI1216" s="294">
        <v>2223</v>
      </c>
      <c r="DJ1216" s="294">
        <v>2652</v>
      </c>
      <c r="DK1216" s="294">
        <v>3497</v>
      </c>
      <c r="DL1216" s="294">
        <v>4498</v>
      </c>
      <c r="DM1216" s="294">
        <v>5172</v>
      </c>
      <c r="DN1216" s="187">
        <v>5847</v>
      </c>
    </row>
    <row r="1217" spans="103:118" x14ac:dyDescent="0.2">
      <c r="CY1217" s="187" t="s">
        <v>532</v>
      </c>
      <c r="CZ1217" s="295">
        <v>77383</v>
      </c>
      <c r="DA1217" s="294">
        <v>1050</v>
      </c>
      <c r="DB1217" s="294">
        <v>1110</v>
      </c>
      <c r="DC1217" s="294">
        <v>1330</v>
      </c>
      <c r="DD1217" s="294">
        <v>1760</v>
      </c>
      <c r="DE1217" s="294">
        <v>2260</v>
      </c>
      <c r="DF1217" s="294">
        <v>2599</v>
      </c>
      <c r="DG1217" s="187">
        <v>2938</v>
      </c>
      <c r="DH1217" s="294">
        <v>1365</v>
      </c>
      <c r="DI1217" s="294">
        <v>1443</v>
      </c>
      <c r="DJ1217" s="294">
        <v>1729</v>
      </c>
      <c r="DK1217" s="294">
        <v>2288</v>
      </c>
      <c r="DL1217" s="294">
        <v>2938</v>
      </c>
      <c r="DM1217" s="294">
        <v>3378</v>
      </c>
      <c r="DN1217" s="187">
        <v>3819</v>
      </c>
    </row>
    <row r="1218" spans="103:118" x14ac:dyDescent="0.2">
      <c r="CY1218" s="187" t="s">
        <v>532</v>
      </c>
      <c r="CZ1218" s="295">
        <v>77384</v>
      </c>
      <c r="DA1218" s="294">
        <v>1190</v>
      </c>
      <c r="DB1218" s="294">
        <v>1260</v>
      </c>
      <c r="DC1218" s="294">
        <v>1510</v>
      </c>
      <c r="DD1218" s="294">
        <v>1990</v>
      </c>
      <c r="DE1218" s="294">
        <v>2560</v>
      </c>
      <c r="DF1218" s="294">
        <v>2944</v>
      </c>
      <c r="DG1218" s="187">
        <v>3328</v>
      </c>
      <c r="DH1218" s="294">
        <v>1547</v>
      </c>
      <c r="DI1218" s="294">
        <v>1638</v>
      </c>
      <c r="DJ1218" s="294">
        <v>1963</v>
      </c>
      <c r="DK1218" s="294">
        <v>2587</v>
      </c>
      <c r="DL1218" s="294">
        <v>3328</v>
      </c>
      <c r="DM1218" s="294">
        <v>3827</v>
      </c>
      <c r="DN1218" s="187">
        <v>4326</v>
      </c>
    </row>
    <row r="1219" spans="103:118" x14ac:dyDescent="0.2">
      <c r="CY1219" s="187" t="s">
        <v>532</v>
      </c>
      <c r="CZ1219" s="295">
        <v>77385</v>
      </c>
      <c r="DA1219" s="294">
        <v>1300</v>
      </c>
      <c r="DB1219" s="294">
        <v>1380</v>
      </c>
      <c r="DC1219" s="294">
        <v>1650</v>
      </c>
      <c r="DD1219" s="294">
        <v>2180</v>
      </c>
      <c r="DE1219" s="294">
        <v>2800</v>
      </c>
      <c r="DF1219" s="294">
        <v>3220</v>
      </c>
      <c r="DG1219" s="187">
        <v>3640</v>
      </c>
      <c r="DH1219" s="294">
        <v>1690</v>
      </c>
      <c r="DI1219" s="294">
        <v>1794</v>
      </c>
      <c r="DJ1219" s="294">
        <v>2145</v>
      </c>
      <c r="DK1219" s="294">
        <v>2834</v>
      </c>
      <c r="DL1219" s="294">
        <v>3640</v>
      </c>
      <c r="DM1219" s="294">
        <v>4186</v>
      </c>
      <c r="DN1219" s="187">
        <v>4732</v>
      </c>
    </row>
    <row r="1220" spans="103:118" x14ac:dyDescent="0.2">
      <c r="CY1220" s="187" t="s">
        <v>532</v>
      </c>
      <c r="CZ1220" s="295">
        <v>77386</v>
      </c>
      <c r="DA1220" s="294">
        <v>1490</v>
      </c>
      <c r="DB1220" s="294">
        <v>1580</v>
      </c>
      <c r="DC1220" s="294">
        <v>1890</v>
      </c>
      <c r="DD1220" s="294">
        <v>2500</v>
      </c>
      <c r="DE1220" s="294">
        <v>3210</v>
      </c>
      <c r="DF1220" s="294">
        <v>3691</v>
      </c>
      <c r="DG1220" s="187">
        <v>4173</v>
      </c>
      <c r="DH1220" s="294">
        <v>1937</v>
      </c>
      <c r="DI1220" s="294">
        <v>2054</v>
      </c>
      <c r="DJ1220" s="294">
        <v>2457</v>
      </c>
      <c r="DK1220" s="294">
        <v>3250</v>
      </c>
      <c r="DL1220" s="294">
        <v>4173</v>
      </c>
      <c r="DM1220" s="294">
        <v>4798</v>
      </c>
      <c r="DN1220" s="187">
        <v>5424</v>
      </c>
    </row>
    <row r="1221" spans="103:118" x14ac:dyDescent="0.2">
      <c r="CY1221" s="187" t="s">
        <v>532</v>
      </c>
      <c r="CZ1221" s="295">
        <v>77387</v>
      </c>
      <c r="DA1221" s="294">
        <v>1160</v>
      </c>
      <c r="DB1221" s="294">
        <v>1230</v>
      </c>
      <c r="DC1221" s="294">
        <v>1470</v>
      </c>
      <c r="DD1221" s="294">
        <v>1940</v>
      </c>
      <c r="DE1221" s="294">
        <v>2490</v>
      </c>
      <c r="DF1221" s="294">
        <v>2863</v>
      </c>
      <c r="DG1221" s="187">
        <v>3237</v>
      </c>
      <c r="DH1221" s="294">
        <v>1508</v>
      </c>
      <c r="DI1221" s="294">
        <v>1599</v>
      </c>
      <c r="DJ1221" s="294">
        <v>1911</v>
      </c>
      <c r="DK1221" s="294">
        <v>2522</v>
      </c>
      <c r="DL1221" s="294">
        <v>3237</v>
      </c>
      <c r="DM1221" s="294">
        <v>3721</v>
      </c>
      <c r="DN1221" s="187">
        <v>4208</v>
      </c>
    </row>
    <row r="1222" spans="103:118" x14ac:dyDescent="0.2">
      <c r="CY1222" s="187" t="s">
        <v>532</v>
      </c>
      <c r="CZ1222" s="295">
        <v>77388</v>
      </c>
      <c r="DA1222" s="294">
        <v>1490</v>
      </c>
      <c r="DB1222" s="294">
        <v>1580</v>
      </c>
      <c r="DC1222" s="294">
        <v>1890</v>
      </c>
      <c r="DD1222" s="294">
        <v>2500</v>
      </c>
      <c r="DE1222" s="294">
        <v>3210</v>
      </c>
      <c r="DF1222" s="294">
        <v>3691</v>
      </c>
      <c r="DG1222" s="187">
        <v>4173</v>
      </c>
      <c r="DH1222" s="294">
        <v>1937</v>
      </c>
      <c r="DI1222" s="294">
        <v>2054</v>
      </c>
      <c r="DJ1222" s="294">
        <v>2457</v>
      </c>
      <c r="DK1222" s="294">
        <v>3250</v>
      </c>
      <c r="DL1222" s="294">
        <v>4173</v>
      </c>
      <c r="DM1222" s="294">
        <v>4798</v>
      </c>
      <c r="DN1222" s="187">
        <v>5424</v>
      </c>
    </row>
    <row r="1223" spans="103:118" x14ac:dyDescent="0.2">
      <c r="CY1223" s="187" t="s">
        <v>532</v>
      </c>
      <c r="CZ1223" s="295">
        <v>77389</v>
      </c>
      <c r="DA1223" s="294">
        <v>1570</v>
      </c>
      <c r="DB1223" s="294">
        <v>1660</v>
      </c>
      <c r="DC1223" s="294">
        <v>1990</v>
      </c>
      <c r="DD1223" s="294">
        <v>2630</v>
      </c>
      <c r="DE1223" s="294">
        <v>3380</v>
      </c>
      <c r="DF1223" s="294">
        <v>3887</v>
      </c>
      <c r="DG1223" s="187">
        <v>4394</v>
      </c>
      <c r="DH1223" s="294">
        <v>2041</v>
      </c>
      <c r="DI1223" s="294">
        <v>2158</v>
      </c>
      <c r="DJ1223" s="294">
        <v>2587</v>
      </c>
      <c r="DK1223" s="294">
        <v>3419</v>
      </c>
      <c r="DL1223" s="294">
        <v>4394</v>
      </c>
      <c r="DM1223" s="294">
        <v>5053</v>
      </c>
      <c r="DN1223" s="187">
        <v>5712</v>
      </c>
    </row>
    <row r="1224" spans="103:118" x14ac:dyDescent="0.2">
      <c r="CY1224" s="187" t="s">
        <v>532</v>
      </c>
      <c r="CZ1224" s="295">
        <v>77391</v>
      </c>
      <c r="DA1224" s="294">
        <v>1050</v>
      </c>
      <c r="DB1224" s="294">
        <v>1110</v>
      </c>
      <c r="DC1224" s="294">
        <v>1330</v>
      </c>
      <c r="DD1224" s="294">
        <v>1760</v>
      </c>
      <c r="DE1224" s="294">
        <v>2260</v>
      </c>
      <c r="DF1224" s="294">
        <v>2599</v>
      </c>
      <c r="DG1224" s="187">
        <v>2938</v>
      </c>
      <c r="DH1224" s="294">
        <v>1365</v>
      </c>
      <c r="DI1224" s="294">
        <v>1443</v>
      </c>
      <c r="DJ1224" s="294">
        <v>1729</v>
      </c>
      <c r="DK1224" s="294">
        <v>2288</v>
      </c>
      <c r="DL1224" s="294">
        <v>2938</v>
      </c>
      <c r="DM1224" s="294">
        <v>3378</v>
      </c>
      <c r="DN1224" s="187">
        <v>3819</v>
      </c>
    </row>
    <row r="1225" spans="103:118" x14ac:dyDescent="0.2">
      <c r="CY1225" s="187" t="s">
        <v>532</v>
      </c>
      <c r="CZ1225" s="295">
        <v>77393</v>
      </c>
      <c r="DA1225" s="294">
        <v>1160</v>
      </c>
      <c r="DB1225" s="294">
        <v>1230</v>
      </c>
      <c r="DC1225" s="294">
        <v>1470</v>
      </c>
      <c r="DD1225" s="294">
        <v>1940</v>
      </c>
      <c r="DE1225" s="294">
        <v>2490</v>
      </c>
      <c r="DF1225" s="294">
        <v>2863</v>
      </c>
      <c r="DG1225" s="187">
        <v>3237</v>
      </c>
      <c r="DH1225" s="294">
        <v>1508</v>
      </c>
      <c r="DI1225" s="294">
        <v>1599</v>
      </c>
      <c r="DJ1225" s="294">
        <v>1911</v>
      </c>
      <c r="DK1225" s="294">
        <v>2522</v>
      </c>
      <c r="DL1225" s="294">
        <v>3237</v>
      </c>
      <c r="DM1225" s="294">
        <v>3721</v>
      </c>
      <c r="DN1225" s="187">
        <v>4208</v>
      </c>
    </row>
    <row r="1226" spans="103:118" x14ac:dyDescent="0.2">
      <c r="CY1226" s="187" t="s">
        <v>532</v>
      </c>
      <c r="CZ1226" s="295">
        <v>77396</v>
      </c>
      <c r="DA1226" s="294">
        <v>1160</v>
      </c>
      <c r="DB1226" s="294">
        <v>1230</v>
      </c>
      <c r="DC1226" s="294">
        <v>1470</v>
      </c>
      <c r="DD1226" s="294">
        <v>1940</v>
      </c>
      <c r="DE1226" s="294">
        <v>2490</v>
      </c>
      <c r="DF1226" s="294">
        <v>2863</v>
      </c>
      <c r="DG1226" s="187">
        <v>3237</v>
      </c>
      <c r="DH1226" s="294">
        <v>1508</v>
      </c>
      <c r="DI1226" s="294">
        <v>1599</v>
      </c>
      <c r="DJ1226" s="294">
        <v>1911</v>
      </c>
      <c r="DK1226" s="294">
        <v>2522</v>
      </c>
      <c r="DL1226" s="294">
        <v>3237</v>
      </c>
      <c r="DM1226" s="294">
        <v>3721</v>
      </c>
      <c r="DN1226" s="187">
        <v>4208</v>
      </c>
    </row>
    <row r="1227" spans="103:118" x14ac:dyDescent="0.2">
      <c r="CY1227" s="187" t="s">
        <v>532</v>
      </c>
      <c r="CZ1227" s="295">
        <v>77401</v>
      </c>
      <c r="DA1227" s="294">
        <v>1610</v>
      </c>
      <c r="DB1227" s="294">
        <v>1710</v>
      </c>
      <c r="DC1227" s="294">
        <v>2040</v>
      </c>
      <c r="DD1227" s="294">
        <v>2690</v>
      </c>
      <c r="DE1227" s="294">
        <v>3460</v>
      </c>
      <c r="DF1227" s="294">
        <v>3979</v>
      </c>
      <c r="DG1227" s="187">
        <v>4498</v>
      </c>
      <c r="DH1227" s="294">
        <v>2093</v>
      </c>
      <c r="DI1227" s="294">
        <v>2223</v>
      </c>
      <c r="DJ1227" s="294">
        <v>2652</v>
      </c>
      <c r="DK1227" s="294">
        <v>3497</v>
      </c>
      <c r="DL1227" s="294">
        <v>4498</v>
      </c>
      <c r="DM1227" s="294">
        <v>5172</v>
      </c>
      <c r="DN1227" s="187">
        <v>5847</v>
      </c>
    </row>
    <row r="1228" spans="103:118" x14ac:dyDescent="0.2">
      <c r="CY1228" s="187" t="s">
        <v>532</v>
      </c>
      <c r="CZ1228" s="295">
        <v>77402</v>
      </c>
      <c r="DA1228" s="294">
        <v>1050</v>
      </c>
      <c r="DB1228" s="294">
        <v>1110</v>
      </c>
      <c r="DC1228" s="294">
        <v>1330</v>
      </c>
      <c r="DD1228" s="294">
        <v>1760</v>
      </c>
      <c r="DE1228" s="294">
        <v>2260</v>
      </c>
      <c r="DF1228" s="294">
        <v>2599</v>
      </c>
      <c r="DG1228" s="187">
        <v>2938</v>
      </c>
      <c r="DH1228" s="294">
        <v>1365</v>
      </c>
      <c r="DI1228" s="294">
        <v>1443</v>
      </c>
      <c r="DJ1228" s="294">
        <v>1729</v>
      </c>
      <c r="DK1228" s="294">
        <v>2288</v>
      </c>
      <c r="DL1228" s="294">
        <v>2938</v>
      </c>
      <c r="DM1228" s="294">
        <v>3378</v>
      </c>
      <c r="DN1228" s="187">
        <v>3819</v>
      </c>
    </row>
    <row r="1229" spans="103:118" x14ac:dyDescent="0.2">
      <c r="CY1229" s="187" t="s">
        <v>532</v>
      </c>
      <c r="CZ1229" s="295">
        <v>77406</v>
      </c>
      <c r="DA1229" s="294">
        <v>1340</v>
      </c>
      <c r="DB1229" s="294">
        <v>1420</v>
      </c>
      <c r="DC1229" s="294">
        <v>1700</v>
      </c>
      <c r="DD1229" s="294">
        <v>2240</v>
      </c>
      <c r="DE1229" s="294">
        <v>2880</v>
      </c>
      <c r="DF1229" s="294">
        <v>3312</v>
      </c>
      <c r="DG1229" s="187">
        <v>3744</v>
      </c>
      <c r="DH1229" s="294">
        <v>1742</v>
      </c>
      <c r="DI1229" s="294">
        <v>1846</v>
      </c>
      <c r="DJ1229" s="294">
        <v>2210</v>
      </c>
      <c r="DK1229" s="294">
        <v>2912</v>
      </c>
      <c r="DL1229" s="294">
        <v>3744</v>
      </c>
      <c r="DM1229" s="294">
        <v>4305</v>
      </c>
      <c r="DN1229" s="187">
        <v>4867</v>
      </c>
    </row>
    <row r="1230" spans="103:118" x14ac:dyDescent="0.2">
      <c r="CY1230" s="187" t="s">
        <v>532</v>
      </c>
      <c r="CZ1230" s="295">
        <v>77407</v>
      </c>
      <c r="DA1230" s="294">
        <v>1440</v>
      </c>
      <c r="DB1230" s="294">
        <v>1520</v>
      </c>
      <c r="DC1230" s="294">
        <v>1820</v>
      </c>
      <c r="DD1230" s="294">
        <v>2400</v>
      </c>
      <c r="DE1230" s="294">
        <v>3090</v>
      </c>
      <c r="DF1230" s="294">
        <v>3553</v>
      </c>
      <c r="DG1230" s="187">
        <v>4017</v>
      </c>
      <c r="DH1230" s="294">
        <v>1872</v>
      </c>
      <c r="DI1230" s="294">
        <v>1976</v>
      </c>
      <c r="DJ1230" s="294">
        <v>2366</v>
      </c>
      <c r="DK1230" s="294">
        <v>3120</v>
      </c>
      <c r="DL1230" s="294">
        <v>4017</v>
      </c>
      <c r="DM1230" s="294">
        <v>4618</v>
      </c>
      <c r="DN1230" s="187">
        <v>5222</v>
      </c>
    </row>
    <row r="1231" spans="103:118" x14ac:dyDescent="0.2">
      <c r="CY1231" s="187" t="s">
        <v>532</v>
      </c>
      <c r="CZ1231" s="295">
        <v>77410</v>
      </c>
      <c r="DA1231" s="294">
        <v>1050</v>
      </c>
      <c r="DB1231" s="294">
        <v>1110</v>
      </c>
      <c r="DC1231" s="294">
        <v>1330</v>
      </c>
      <c r="DD1231" s="294">
        <v>1760</v>
      </c>
      <c r="DE1231" s="294">
        <v>2260</v>
      </c>
      <c r="DF1231" s="294">
        <v>2599</v>
      </c>
      <c r="DG1231" s="187">
        <v>2938</v>
      </c>
      <c r="DH1231" s="294">
        <v>1365</v>
      </c>
      <c r="DI1231" s="294">
        <v>1443</v>
      </c>
      <c r="DJ1231" s="294">
        <v>1729</v>
      </c>
      <c r="DK1231" s="294">
        <v>2288</v>
      </c>
      <c r="DL1231" s="294">
        <v>2938</v>
      </c>
      <c r="DM1231" s="294">
        <v>3378</v>
      </c>
      <c r="DN1231" s="187">
        <v>3819</v>
      </c>
    </row>
    <row r="1232" spans="103:118" x14ac:dyDescent="0.2">
      <c r="CY1232" s="187" t="s">
        <v>532</v>
      </c>
      <c r="CZ1232" s="295">
        <v>77411</v>
      </c>
      <c r="DA1232" s="294">
        <v>1050</v>
      </c>
      <c r="DB1232" s="294">
        <v>1110</v>
      </c>
      <c r="DC1232" s="294">
        <v>1330</v>
      </c>
      <c r="DD1232" s="294">
        <v>1760</v>
      </c>
      <c r="DE1232" s="294">
        <v>2260</v>
      </c>
      <c r="DF1232" s="294">
        <v>2599</v>
      </c>
      <c r="DG1232" s="187">
        <v>2938</v>
      </c>
      <c r="DH1232" s="294">
        <v>1365</v>
      </c>
      <c r="DI1232" s="294">
        <v>1443</v>
      </c>
      <c r="DJ1232" s="294">
        <v>1729</v>
      </c>
      <c r="DK1232" s="294">
        <v>2288</v>
      </c>
      <c r="DL1232" s="294">
        <v>2938</v>
      </c>
      <c r="DM1232" s="294">
        <v>3378</v>
      </c>
      <c r="DN1232" s="187">
        <v>3819</v>
      </c>
    </row>
    <row r="1233" spans="103:118" x14ac:dyDescent="0.2">
      <c r="CY1233" s="187" t="s">
        <v>532</v>
      </c>
      <c r="CZ1233" s="295">
        <v>77413</v>
      </c>
      <c r="DA1233" s="294">
        <v>1050</v>
      </c>
      <c r="DB1233" s="294">
        <v>1110</v>
      </c>
      <c r="DC1233" s="294">
        <v>1330</v>
      </c>
      <c r="DD1233" s="294">
        <v>1760</v>
      </c>
      <c r="DE1233" s="294">
        <v>2260</v>
      </c>
      <c r="DF1233" s="294">
        <v>2599</v>
      </c>
      <c r="DG1233" s="187">
        <v>2938</v>
      </c>
      <c r="DH1233" s="294">
        <v>1365</v>
      </c>
      <c r="DI1233" s="294">
        <v>1443</v>
      </c>
      <c r="DJ1233" s="294">
        <v>1729</v>
      </c>
      <c r="DK1233" s="294">
        <v>2288</v>
      </c>
      <c r="DL1233" s="294">
        <v>2938</v>
      </c>
      <c r="DM1233" s="294">
        <v>3378</v>
      </c>
      <c r="DN1233" s="187">
        <v>3819</v>
      </c>
    </row>
    <row r="1234" spans="103:118" x14ac:dyDescent="0.2">
      <c r="CY1234" s="187" t="s">
        <v>532</v>
      </c>
      <c r="CZ1234" s="295">
        <v>77417</v>
      </c>
      <c r="DA1234" s="294">
        <v>840</v>
      </c>
      <c r="DB1234" s="294">
        <v>890</v>
      </c>
      <c r="DC1234" s="294">
        <v>1060</v>
      </c>
      <c r="DD1234" s="294">
        <v>1400</v>
      </c>
      <c r="DE1234" s="294">
        <v>1800</v>
      </c>
      <c r="DF1234" s="294">
        <v>2070</v>
      </c>
      <c r="DG1234" s="187">
        <v>2340</v>
      </c>
      <c r="DH1234" s="294">
        <v>1092</v>
      </c>
      <c r="DI1234" s="294">
        <v>1157</v>
      </c>
      <c r="DJ1234" s="294">
        <v>1378</v>
      </c>
      <c r="DK1234" s="294">
        <v>1820</v>
      </c>
      <c r="DL1234" s="294">
        <v>2340</v>
      </c>
      <c r="DM1234" s="294">
        <v>2691</v>
      </c>
      <c r="DN1234" s="187">
        <v>3042</v>
      </c>
    </row>
    <row r="1235" spans="103:118" x14ac:dyDescent="0.2">
      <c r="CY1235" s="187" t="s">
        <v>532</v>
      </c>
      <c r="CZ1235" s="295">
        <v>77420</v>
      </c>
      <c r="DA1235" s="294">
        <v>1190</v>
      </c>
      <c r="DB1235" s="294">
        <v>1270</v>
      </c>
      <c r="DC1235" s="294">
        <v>1520</v>
      </c>
      <c r="DD1235" s="294">
        <v>1990</v>
      </c>
      <c r="DE1235" s="294">
        <v>2580</v>
      </c>
      <c r="DF1235" s="294">
        <v>2967</v>
      </c>
      <c r="DG1235" s="187">
        <v>3354</v>
      </c>
      <c r="DH1235" s="294">
        <v>1547</v>
      </c>
      <c r="DI1235" s="294">
        <v>1651</v>
      </c>
      <c r="DJ1235" s="294">
        <v>1976</v>
      </c>
      <c r="DK1235" s="294">
        <v>2587</v>
      </c>
      <c r="DL1235" s="294">
        <v>3354</v>
      </c>
      <c r="DM1235" s="294">
        <v>3857</v>
      </c>
      <c r="DN1235" s="187">
        <v>4360</v>
      </c>
    </row>
    <row r="1236" spans="103:118" x14ac:dyDescent="0.2">
      <c r="CY1236" s="187" t="s">
        <v>532</v>
      </c>
      <c r="CZ1236" s="295">
        <v>77423</v>
      </c>
      <c r="DA1236" s="294">
        <v>950</v>
      </c>
      <c r="DB1236" s="294">
        <v>1000</v>
      </c>
      <c r="DC1236" s="294">
        <v>1200</v>
      </c>
      <c r="DD1236" s="294">
        <v>1580</v>
      </c>
      <c r="DE1236" s="294">
        <v>2040</v>
      </c>
      <c r="DF1236" s="294">
        <v>2346</v>
      </c>
      <c r="DG1236" s="187">
        <v>2652</v>
      </c>
      <c r="DH1236" s="294">
        <v>1235</v>
      </c>
      <c r="DI1236" s="294">
        <v>1300</v>
      </c>
      <c r="DJ1236" s="294">
        <v>1560</v>
      </c>
      <c r="DK1236" s="294">
        <v>2054</v>
      </c>
      <c r="DL1236" s="294">
        <v>2652</v>
      </c>
      <c r="DM1236" s="294">
        <v>3049</v>
      </c>
      <c r="DN1236" s="187">
        <v>3447</v>
      </c>
    </row>
    <row r="1237" spans="103:118" x14ac:dyDescent="0.2">
      <c r="CY1237" s="187" t="s">
        <v>532</v>
      </c>
      <c r="CZ1237" s="295">
        <v>77429</v>
      </c>
      <c r="DA1237" s="294">
        <v>1310</v>
      </c>
      <c r="DB1237" s="294">
        <v>1390</v>
      </c>
      <c r="DC1237" s="294">
        <v>1660</v>
      </c>
      <c r="DD1237" s="294">
        <v>2190</v>
      </c>
      <c r="DE1237" s="294">
        <v>2820</v>
      </c>
      <c r="DF1237" s="294">
        <v>3243</v>
      </c>
      <c r="DG1237" s="187">
        <v>3666</v>
      </c>
      <c r="DH1237" s="294">
        <v>1703</v>
      </c>
      <c r="DI1237" s="294">
        <v>1807</v>
      </c>
      <c r="DJ1237" s="294">
        <v>2158</v>
      </c>
      <c r="DK1237" s="294">
        <v>2847</v>
      </c>
      <c r="DL1237" s="294">
        <v>3666</v>
      </c>
      <c r="DM1237" s="294">
        <v>4215</v>
      </c>
      <c r="DN1237" s="187">
        <v>4765</v>
      </c>
    </row>
    <row r="1238" spans="103:118" x14ac:dyDescent="0.2">
      <c r="CY1238" s="187" t="s">
        <v>532</v>
      </c>
      <c r="CZ1238" s="295">
        <v>77430</v>
      </c>
      <c r="DA1238" s="294">
        <v>920</v>
      </c>
      <c r="DB1238" s="294">
        <v>1090</v>
      </c>
      <c r="DC1238" s="294">
        <v>1250</v>
      </c>
      <c r="DD1238" s="294">
        <v>1630</v>
      </c>
      <c r="DE1238" s="294">
        <v>2120</v>
      </c>
      <c r="DF1238" s="294">
        <v>2438</v>
      </c>
      <c r="DG1238" s="187">
        <v>2756</v>
      </c>
      <c r="DH1238" s="294">
        <v>1196</v>
      </c>
      <c r="DI1238" s="294">
        <v>1417</v>
      </c>
      <c r="DJ1238" s="294">
        <v>1625</v>
      </c>
      <c r="DK1238" s="294">
        <v>2119</v>
      </c>
      <c r="DL1238" s="294">
        <v>2756</v>
      </c>
      <c r="DM1238" s="294">
        <v>3169</v>
      </c>
      <c r="DN1238" s="187">
        <v>3582</v>
      </c>
    </row>
    <row r="1239" spans="103:118" x14ac:dyDescent="0.2">
      <c r="CY1239" s="187" t="s">
        <v>532</v>
      </c>
      <c r="CZ1239" s="295">
        <v>77433</v>
      </c>
      <c r="DA1239" s="294">
        <v>1550</v>
      </c>
      <c r="DB1239" s="294">
        <v>1640</v>
      </c>
      <c r="DC1239" s="294">
        <v>1960</v>
      </c>
      <c r="DD1239" s="294">
        <v>2590</v>
      </c>
      <c r="DE1239" s="294">
        <v>3330</v>
      </c>
      <c r="DF1239" s="294">
        <v>3829</v>
      </c>
      <c r="DG1239" s="187">
        <v>4329</v>
      </c>
      <c r="DH1239" s="294">
        <v>2015</v>
      </c>
      <c r="DI1239" s="294">
        <v>2132</v>
      </c>
      <c r="DJ1239" s="294">
        <v>2548</v>
      </c>
      <c r="DK1239" s="294">
        <v>3367</v>
      </c>
      <c r="DL1239" s="294">
        <v>4329</v>
      </c>
      <c r="DM1239" s="294">
        <v>4977</v>
      </c>
      <c r="DN1239" s="187">
        <v>5627</v>
      </c>
    </row>
    <row r="1240" spans="103:118" x14ac:dyDescent="0.2">
      <c r="CY1240" s="187" t="s">
        <v>532</v>
      </c>
      <c r="CZ1240" s="295">
        <v>77435</v>
      </c>
      <c r="DA1240" s="294">
        <v>850</v>
      </c>
      <c r="DB1240" s="294">
        <v>890</v>
      </c>
      <c r="DC1240" s="294">
        <v>1070</v>
      </c>
      <c r="DD1240" s="294">
        <v>1410</v>
      </c>
      <c r="DE1240" s="294">
        <v>1820</v>
      </c>
      <c r="DF1240" s="294">
        <v>2093</v>
      </c>
      <c r="DG1240" s="187">
        <v>2366</v>
      </c>
      <c r="DH1240" s="294">
        <v>1105</v>
      </c>
      <c r="DI1240" s="294">
        <v>1157</v>
      </c>
      <c r="DJ1240" s="294">
        <v>1391</v>
      </c>
      <c r="DK1240" s="294">
        <v>1833</v>
      </c>
      <c r="DL1240" s="294">
        <v>2366</v>
      </c>
      <c r="DM1240" s="294">
        <v>2720</v>
      </c>
      <c r="DN1240" s="187">
        <v>3075</v>
      </c>
    </row>
    <row r="1241" spans="103:118" x14ac:dyDescent="0.2">
      <c r="CY1241" s="187" t="s">
        <v>532</v>
      </c>
      <c r="CZ1241" s="295">
        <v>77441</v>
      </c>
      <c r="DA1241" s="294">
        <v>1090</v>
      </c>
      <c r="DB1241" s="294">
        <v>1160</v>
      </c>
      <c r="DC1241" s="294">
        <v>1380</v>
      </c>
      <c r="DD1241" s="294">
        <v>1830</v>
      </c>
      <c r="DE1241" s="294">
        <v>2350</v>
      </c>
      <c r="DF1241" s="294">
        <v>2702</v>
      </c>
      <c r="DG1241" s="187">
        <v>3055</v>
      </c>
      <c r="DH1241" s="294">
        <v>1417</v>
      </c>
      <c r="DI1241" s="294">
        <v>1508</v>
      </c>
      <c r="DJ1241" s="294">
        <v>1794</v>
      </c>
      <c r="DK1241" s="294">
        <v>2379</v>
      </c>
      <c r="DL1241" s="294">
        <v>3055</v>
      </c>
      <c r="DM1241" s="294">
        <v>3512</v>
      </c>
      <c r="DN1241" s="187">
        <v>3971</v>
      </c>
    </row>
    <row r="1242" spans="103:118" x14ac:dyDescent="0.2">
      <c r="CY1242" s="187" t="s">
        <v>532</v>
      </c>
      <c r="CZ1242" s="295">
        <v>77444</v>
      </c>
      <c r="DA1242" s="294">
        <v>940</v>
      </c>
      <c r="DB1242" s="294">
        <v>1050</v>
      </c>
      <c r="DC1242" s="294">
        <v>1230</v>
      </c>
      <c r="DD1242" s="294">
        <v>1610</v>
      </c>
      <c r="DE1242" s="294">
        <v>2080</v>
      </c>
      <c r="DF1242" s="294">
        <v>2392</v>
      </c>
      <c r="DG1242" s="187">
        <v>2704</v>
      </c>
      <c r="DH1242" s="294">
        <v>1222</v>
      </c>
      <c r="DI1242" s="294">
        <v>1365</v>
      </c>
      <c r="DJ1242" s="294">
        <v>1599</v>
      </c>
      <c r="DK1242" s="294">
        <v>2093</v>
      </c>
      <c r="DL1242" s="294">
        <v>2704</v>
      </c>
      <c r="DM1242" s="294">
        <v>3109</v>
      </c>
      <c r="DN1242" s="187">
        <v>3515</v>
      </c>
    </row>
    <row r="1243" spans="103:118" x14ac:dyDescent="0.2">
      <c r="CY1243" s="187" t="s">
        <v>532</v>
      </c>
      <c r="CZ1243" s="295">
        <v>77445</v>
      </c>
      <c r="DA1243" s="294">
        <v>880</v>
      </c>
      <c r="DB1243" s="294">
        <v>930</v>
      </c>
      <c r="DC1243" s="294">
        <v>1110</v>
      </c>
      <c r="DD1243" s="294">
        <v>1470</v>
      </c>
      <c r="DE1243" s="294">
        <v>1880</v>
      </c>
      <c r="DF1243" s="294">
        <v>2162</v>
      </c>
      <c r="DG1243" s="187">
        <v>2444</v>
      </c>
      <c r="DH1243" s="294">
        <v>1144</v>
      </c>
      <c r="DI1243" s="294">
        <v>1209</v>
      </c>
      <c r="DJ1243" s="294">
        <v>1443</v>
      </c>
      <c r="DK1243" s="294">
        <v>1911</v>
      </c>
      <c r="DL1243" s="294">
        <v>2444</v>
      </c>
      <c r="DM1243" s="294">
        <v>2810</v>
      </c>
      <c r="DN1243" s="187">
        <v>3177</v>
      </c>
    </row>
    <row r="1244" spans="103:118" x14ac:dyDescent="0.2">
      <c r="CY1244" s="187" t="s">
        <v>532</v>
      </c>
      <c r="CZ1244" s="295">
        <v>77446</v>
      </c>
      <c r="DA1244" s="294">
        <v>920</v>
      </c>
      <c r="DB1244" s="294">
        <v>970</v>
      </c>
      <c r="DC1244" s="294">
        <v>1160</v>
      </c>
      <c r="DD1244" s="294">
        <v>1530</v>
      </c>
      <c r="DE1244" s="294">
        <v>1970</v>
      </c>
      <c r="DF1244" s="294">
        <v>2265</v>
      </c>
      <c r="DG1244" s="187">
        <v>2561</v>
      </c>
      <c r="DH1244" s="294">
        <v>1196</v>
      </c>
      <c r="DI1244" s="294">
        <v>1261</v>
      </c>
      <c r="DJ1244" s="294">
        <v>1508</v>
      </c>
      <c r="DK1244" s="294">
        <v>1989</v>
      </c>
      <c r="DL1244" s="294">
        <v>2561</v>
      </c>
      <c r="DM1244" s="294">
        <v>2944</v>
      </c>
      <c r="DN1244" s="187">
        <v>3329</v>
      </c>
    </row>
    <row r="1245" spans="103:118" x14ac:dyDescent="0.2">
      <c r="CY1245" s="187" t="s">
        <v>532</v>
      </c>
      <c r="CZ1245" s="295">
        <v>77447</v>
      </c>
      <c r="DA1245" s="294">
        <v>1200</v>
      </c>
      <c r="DB1245" s="294">
        <v>1270</v>
      </c>
      <c r="DC1245" s="294">
        <v>1520</v>
      </c>
      <c r="DD1245" s="294">
        <v>2010</v>
      </c>
      <c r="DE1245" s="294">
        <v>2580</v>
      </c>
      <c r="DF1245" s="294">
        <v>2967</v>
      </c>
      <c r="DG1245" s="187">
        <v>3354</v>
      </c>
      <c r="DH1245" s="294">
        <v>1560</v>
      </c>
      <c r="DI1245" s="294">
        <v>1651</v>
      </c>
      <c r="DJ1245" s="294">
        <v>1976</v>
      </c>
      <c r="DK1245" s="294">
        <v>2613</v>
      </c>
      <c r="DL1245" s="294">
        <v>3354</v>
      </c>
      <c r="DM1245" s="294">
        <v>3857</v>
      </c>
      <c r="DN1245" s="187">
        <v>4360</v>
      </c>
    </row>
    <row r="1246" spans="103:118" x14ac:dyDescent="0.2">
      <c r="CY1246" s="187" t="s">
        <v>532</v>
      </c>
      <c r="CZ1246" s="295">
        <v>77449</v>
      </c>
      <c r="DA1246" s="294">
        <v>1460</v>
      </c>
      <c r="DB1246" s="294">
        <v>1550</v>
      </c>
      <c r="DC1246" s="294">
        <v>1850</v>
      </c>
      <c r="DD1246" s="294">
        <v>2440</v>
      </c>
      <c r="DE1246" s="294">
        <v>3140</v>
      </c>
      <c r="DF1246" s="294">
        <v>3611</v>
      </c>
      <c r="DG1246" s="187">
        <v>4082</v>
      </c>
      <c r="DH1246" s="294">
        <v>1898</v>
      </c>
      <c r="DI1246" s="294">
        <v>2015</v>
      </c>
      <c r="DJ1246" s="294">
        <v>2405</v>
      </c>
      <c r="DK1246" s="294">
        <v>3172</v>
      </c>
      <c r="DL1246" s="294">
        <v>4082</v>
      </c>
      <c r="DM1246" s="294">
        <v>4694</v>
      </c>
      <c r="DN1246" s="187">
        <v>5306</v>
      </c>
    </row>
    <row r="1247" spans="103:118" x14ac:dyDescent="0.2">
      <c r="CY1247" s="187" t="s">
        <v>532</v>
      </c>
      <c r="CZ1247" s="295">
        <v>77450</v>
      </c>
      <c r="DA1247" s="294">
        <v>1340</v>
      </c>
      <c r="DB1247" s="294">
        <v>1410</v>
      </c>
      <c r="DC1247" s="294">
        <v>1690</v>
      </c>
      <c r="DD1247" s="294">
        <v>2230</v>
      </c>
      <c r="DE1247" s="294">
        <v>2870</v>
      </c>
      <c r="DF1247" s="294">
        <v>3300</v>
      </c>
      <c r="DG1247" s="187">
        <v>3731</v>
      </c>
      <c r="DH1247" s="294">
        <v>1742</v>
      </c>
      <c r="DI1247" s="294">
        <v>1833</v>
      </c>
      <c r="DJ1247" s="294">
        <v>2197</v>
      </c>
      <c r="DK1247" s="294">
        <v>2899</v>
      </c>
      <c r="DL1247" s="294">
        <v>3731</v>
      </c>
      <c r="DM1247" s="294">
        <v>4290</v>
      </c>
      <c r="DN1247" s="187">
        <v>4850</v>
      </c>
    </row>
    <row r="1248" spans="103:118" x14ac:dyDescent="0.2">
      <c r="CY1248" s="187" t="s">
        <v>532</v>
      </c>
      <c r="CZ1248" s="295">
        <v>77451</v>
      </c>
      <c r="DA1248" s="294">
        <v>840</v>
      </c>
      <c r="DB1248" s="294">
        <v>890</v>
      </c>
      <c r="DC1248" s="294">
        <v>1060</v>
      </c>
      <c r="DD1248" s="294">
        <v>1400</v>
      </c>
      <c r="DE1248" s="294">
        <v>1810</v>
      </c>
      <c r="DF1248" s="294">
        <v>2081</v>
      </c>
      <c r="DG1248" s="187">
        <v>2353</v>
      </c>
      <c r="DH1248" s="294">
        <v>1092</v>
      </c>
      <c r="DI1248" s="294">
        <v>1157</v>
      </c>
      <c r="DJ1248" s="294">
        <v>1378</v>
      </c>
      <c r="DK1248" s="294">
        <v>1820</v>
      </c>
      <c r="DL1248" s="294">
        <v>2353</v>
      </c>
      <c r="DM1248" s="294">
        <v>2705</v>
      </c>
      <c r="DN1248" s="187">
        <v>3058</v>
      </c>
    </row>
    <row r="1249" spans="103:118" x14ac:dyDescent="0.2">
      <c r="CY1249" s="187" t="s">
        <v>532</v>
      </c>
      <c r="CZ1249" s="295">
        <v>77459</v>
      </c>
      <c r="DA1249" s="294">
        <v>1610</v>
      </c>
      <c r="DB1249" s="294">
        <v>1710</v>
      </c>
      <c r="DC1249" s="294">
        <v>2040</v>
      </c>
      <c r="DD1249" s="294">
        <v>2690</v>
      </c>
      <c r="DE1249" s="294">
        <v>3460</v>
      </c>
      <c r="DF1249" s="294">
        <v>3979</v>
      </c>
      <c r="DG1249" s="187">
        <v>4498</v>
      </c>
      <c r="DH1249" s="294">
        <v>2093</v>
      </c>
      <c r="DI1249" s="294">
        <v>2223</v>
      </c>
      <c r="DJ1249" s="294">
        <v>2652</v>
      </c>
      <c r="DK1249" s="294">
        <v>3497</v>
      </c>
      <c r="DL1249" s="294">
        <v>4498</v>
      </c>
      <c r="DM1249" s="294">
        <v>5172</v>
      </c>
      <c r="DN1249" s="187">
        <v>5847</v>
      </c>
    </row>
    <row r="1250" spans="103:118" x14ac:dyDescent="0.2">
      <c r="CY1250" s="187" t="s">
        <v>532</v>
      </c>
      <c r="CZ1250" s="295">
        <v>77461</v>
      </c>
      <c r="DA1250" s="294">
        <v>1020</v>
      </c>
      <c r="DB1250" s="294">
        <v>1080</v>
      </c>
      <c r="DC1250" s="294">
        <v>1290</v>
      </c>
      <c r="DD1250" s="294">
        <v>1700</v>
      </c>
      <c r="DE1250" s="294">
        <v>2190</v>
      </c>
      <c r="DF1250" s="294">
        <v>2518</v>
      </c>
      <c r="DG1250" s="187">
        <v>2847</v>
      </c>
      <c r="DH1250" s="294">
        <v>1326</v>
      </c>
      <c r="DI1250" s="294">
        <v>1404</v>
      </c>
      <c r="DJ1250" s="294">
        <v>1677</v>
      </c>
      <c r="DK1250" s="294">
        <v>2210</v>
      </c>
      <c r="DL1250" s="294">
        <v>2847</v>
      </c>
      <c r="DM1250" s="294">
        <v>3273</v>
      </c>
      <c r="DN1250" s="187">
        <v>3701</v>
      </c>
    </row>
    <row r="1251" spans="103:118" x14ac:dyDescent="0.2">
      <c r="CY1251" s="187" t="s">
        <v>532</v>
      </c>
      <c r="CZ1251" s="295">
        <v>77464</v>
      </c>
      <c r="DA1251" s="294">
        <v>850</v>
      </c>
      <c r="DB1251" s="294">
        <v>900</v>
      </c>
      <c r="DC1251" s="294">
        <v>1080</v>
      </c>
      <c r="DD1251" s="294">
        <v>1430</v>
      </c>
      <c r="DE1251" s="294">
        <v>1830</v>
      </c>
      <c r="DF1251" s="294">
        <v>2104</v>
      </c>
      <c r="DG1251" s="187">
        <v>2379</v>
      </c>
      <c r="DH1251" s="294">
        <v>1105</v>
      </c>
      <c r="DI1251" s="294">
        <v>1170</v>
      </c>
      <c r="DJ1251" s="294">
        <v>1404</v>
      </c>
      <c r="DK1251" s="294">
        <v>1859</v>
      </c>
      <c r="DL1251" s="294">
        <v>2379</v>
      </c>
      <c r="DM1251" s="294">
        <v>2735</v>
      </c>
      <c r="DN1251" s="187">
        <v>3092</v>
      </c>
    </row>
    <row r="1252" spans="103:118" x14ac:dyDescent="0.2">
      <c r="CY1252" s="187" t="s">
        <v>532</v>
      </c>
      <c r="CZ1252" s="295">
        <v>77466</v>
      </c>
      <c r="DA1252" s="294">
        <v>910</v>
      </c>
      <c r="DB1252" s="294">
        <v>960</v>
      </c>
      <c r="DC1252" s="294">
        <v>1150</v>
      </c>
      <c r="DD1252" s="294">
        <v>1520</v>
      </c>
      <c r="DE1252" s="294">
        <v>1950</v>
      </c>
      <c r="DF1252" s="294">
        <v>2242</v>
      </c>
      <c r="DG1252" s="187">
        <v>2535</v>
      </c>
      <c r="DH1252" s="294">
        <v>1183</v>
      </c>
      <c r="DI1252" s="294">
        <v>1248</v>
      </c>
      <c r="DJ1252" s="294">
        <v>1495</v>
      </c>
      <c r="DK1252" s="294">
        <v>1976</v>
      </c>
      <c r="DL1252" s="294">
        <v>2535</v>
      </c>
      <c r="DM1252" s="294">
        <v>2914</v>
      </c>
      <c r="DN1252" s="187">
        <v>3295</v>
      </c>
    </row>
    <row r="1253" spans="103:118" x14ac:dyDescent="0.2">
      <c r="CY1253" s="187" t="s">
        <v>532</v>
      </c>
      <c r="CZ1253" s="295">
        <v>77469</v>
      </c>
      <c r="DA1253" s="294">
        <v>1080</v>
      </c>
      <c r="DB1253" s="294">
        <v>1150</v>
      </c>
      <c r="DC1253" s="294">
        <v>1370</v>
      </c>
      <c r="DD1253" s="294">
        <v>1810</v>
      </c>
      <c r="DE1253" s="294">
        <v>2320</v>
      </c>
      <c r="DF1253" s="294">
        <v>2668</v>
      </c>
      <c r="DG1253" s="187">
        <v>3016</v>
      </c>
      <c r="DH1253" s="294">
        <v>1404</v>
      </c>
      <c r="DI1253" s="294">
        <v>1495</v>
      </c>
      <c r="DJ1253" s="294">
        <v>1781</v>
      </c>
      <c r="DK1253" s="294">
        <v>2353</v>
      </c>
      <c r="DL1253" s="294">
        <v>3016</v>
      </c>
      <c r="DM1253" s="294">
        <v>3468</v>
      </c>
      <c r="DN1253" s="187">
        <v>3920</v>
      </c>
    </row>
    <row r="1254" spans="103:118" x14ac:dyDescent="0.2">
      <c r="CY1254" s="187" t="s">
        <v>532</v>
      </c>
      <c r="CZ1254" s="295">
        <v>77471</v>
      </c>
      <c r="DA1254" s="294">
        <v>1040</v>
      </c>
      <c r="DB1254" s="294">
        <v>1100</v>
      </c>
      <c r="DC1254" s="294">
        <v>1310</v>
      </c>
      <c r="DD1254" s="294">
        <v>1730</v>
      </c>
      <c r="DE1254" s="294">
        <v>2220</v>
      </c>
      <c r="DF1254" s="294">
        <v>2553</v>
      </c>
      <c r="DG1254" s="187">
        <v>2886</v>
      </c>
      <c r="DH1254" s="294">
        <v>1352</v>
      </c>
      <c r="DI1254" s="294">
        <v>1430</v>
      </c>
      <c r="DJ1254" s="294">
        <v>1703</v>
      </c>
      <c r="DK1254" s="294">
        <v>2249</v>
      </c>
      <c r="DL1254" s="294">
        <v>2886</v>
      </c>
      <c r="DM1254" s="294">
        <v>3318</v>
      </c>
      <c r="DN1254" s="187">
        <v>3751</v>
      </c>
    </row>
    <row r="1255" spans="103:118" x14ac:dyDescent="0.2">
      <c r="CY1255" s="187" t="s">
        <v>532</v>
      </c>
      <c r="CZ1255" s="295">
        <v>77476</v>
      </c>
      <c r="DA1255" s="294">
        <v>710</v>
      </c>
      <c r="DB1255" s="294">
        <v>780</v>
      </c>
      <c r="DC1255" s="294">
        <v>910</v>
      </c>
      <c r="DD1255" s="294">
        <v>1240</v>
      </c>
      <c r="DE1255" s="294">
        <v>1540</v>
      </c>
      <c r="DF1255" s="294">
        <v>1771</v>
      </c>
      <c r="DG1255" s="187">
        <v>2002</v>
      </c>
      <c r="DH1255" s="294">
        <v>923</v>
      </c>
      <c r="DI1255" s="294">
        <v>1014</v>
      </c>
      <c r="DJ1255" s="294">
        <v>1183</v>
      </c>
      <c r="DK1255" s="294">
        <v>1612</v>
      </c>
      <c r="DL1255" s="294">
        <v>2002</v>
      </c>
      <c r="DM1255" s="294">
        <v>2302</v>
      </c>
      <c r="DN1255" s="187">
        <v>2602</v>
      </c>
    </row>
    <row r="1256" spans="103:118" x14ac:dyDescent="0.2">
      <c r="CY1256" s="187" t="s">
        <v>532</v>
      </c>
      <c r="CZ1256" s="295">
        <v>77477</v>
      </c>
      <c r="DA1256" s="294">
        <v>1190</v>
      </c>
      <c r="DB1256" s="294">
        <v>1260</v>
      </c>
      <c r="DC1256" s="294">
        <v>1510</v>
      </c>
      <c r="DD1256" s="294">
        <v>1990</v>
      </c>
      <c r="DE1256" s="294">
        <v>2560</v>
      </c>
      <c r="DF1256" s="294">
        <v>2944</v>
      </c>
      <c r="DG1256" s="187">
        <v>3328</v>
      </c>
      <c r="DH1256" s="294">
        <v>1547</v>
      </c>
      <c r="DI1256" s="294">
        <v>1638</v>
      </c>
      <c r="DJ1256" s="294">
        <v>1963</v>
      </c>
      <c r="DK1256" s="294">
        <v>2587</v>
      </c>
      <c r="DL1256" s="294">
        <v>3328</v>
      </c>
      <c r="DM1256" s="294">
        <v>3827</v>
      </c>
      <c r="DN1256" s="187">
        <v>4326</v>
      </c>
    </row>
    <row r="1257" spans="103:118" x14ac:dyDescent="0.2">
      <c r="CY1257" s="187" t="s">
        <v>532</v>
      </c>
      <c r="CZ1257" s="295">
        <v>77478</v>
      </c>
      <c r="DA1257" s="294">
        <v>1460</v>
      </c>
      <c r="DB1257" s="294">
        <v>1550</v>
      </c>
      <c r="DC1257" s="294">
        <v>1850</v>
      </c>
      <c r="DD1257" s="294">
        <v>2440</v>
      </c>
      <c r="DE1257" s="294">
        <v>3140</v>
      </c>
      <c r="DF1257" s="294">
        <v>3611</v>
      </c>
      <c r="DG1257" s="187">
        <v>4082</v>
      </c>
      <c r="DH1257" s="294">
        <v>1898</v>
      </c>
      <c r="DI1257" s="294">
        <v>2015</v>
      </c>
      <c r="DJ1257" s="294">
        <v>2405</v>
      </c>
      <c r="DK1257" s="294">
        <v>3172</v>
      </c>
      <c r="DL1257" s="294">
        <v>4082</v>
      </c>
      <c r="DM1257" s="294">
        <v>4694</v>
      </c>
      <c r="DN1257" s="187">
        <v>5306</v>
      </c>
    </row>
    <row r="1258" spans="103:118" x14ac:dyDescent="0.2">
      <c r="CY1258" s="187" t="s">
        <v>532</v>
      </c>
      <c r="CZ1258" s="295">
        <v>77479</v>
      </c>
      <c r="DA1258" s="294">
        <v>1610</v>
      </c>
      <c r="DB1258" s="294">
        <v>1710</v>
      </c>
      <c r="DC1258" s="294">
        <v>2040</v>
      </c>
      <c r="DD1258" s="294">
        <v>2690</v>
      </c>
      <c r="DE1258" s="294">
        <v>3460</v>
      </c>
      <c r="DF1258" s="294">
        <v>3979</v>
      </c>
      <c r="DG1258" s="187">
        <v>4498</v>
      </c>
      <c r="DH1258" s="294">
        <v>2093</v>
      </c>
      <c r="DI1258" s="294">
        <v>2223</v>
      </c>
      <c r="DJ1258" s="294">
        <v>2652</v>
      </c>
      <c r="DK1258" s="294">
        <v>3497</v>
      </c>
      <c r="DL1258" s="294">
        <v>4498</v>
      </c>
      <c r="DM1258" s="294">
        <v>5172</v>
      </c>
      <c r="DN1258" s="187">
        <v>5847</v>
      </c>
    </row>
    <row r="1259" spans="103:118" x14ac:dyDescent="0.2">
      <c r="CY1259" s="187" t="s">
        <v>532</v>
      </c>
      <c r="CZ1259" s="295">
        <v>77481</v>
      </c>
      <c r="DA1259" s="294">
        <v>1170</v>
      </c>
      <c r="DB1259" s="294">
        <v>1270</v>
      </c>
      <c r="DC1259" s="294">
        <v>1500</v>
      </c>
      <c r="DD1259" s="294">
        <v>1980</v>
      </c>
      <c r="DE1259" s="294">
        <v>2540</v>
      </c>
      <c r="DF1259" s="294">
        <v>2921</v>
      </c>
      <c r="DG1259" s="187">
        <v>3302</v>
      </c>
      <c r="DH1259" s="294">
        <v>1521</v>
      </c>
      <c r="DI1259" s="294">
        <v>1651</v>
      </c>
      <c r="DJ1259" s="294">
        <v>1950</v>
      </c>
      <c r="DK1259" s="294">
        <v>2574</v>
      </c>
      <c r="DL1259" s="294">
        <v>3302</v>
      </c>
      <c r="DM1259" s="294">
        <v>3797</v>
      </c>
      <c r="DN1259" s="187">
        <v>4292</v>
      </c>
    </row>
    <row r="1260" spans="103:118" x14ac:dyDescent="0.2">
      <c r="CY1260" s="187" t="s">
        <v>532</v>
      </c>
      <c r="CZ1260" s="295">
        <v>77484</v>
      </c>
      <c r="DA1260" s="294">
        <v>930</v>
      </c>
      <c r="DB1260" s="294">
        <v>980</v>
      </c>
      <c r="DC1260" s="294">
        <v>1170</v>
      </c>
      <c r="DD1260" s="294">
        <v>1550</v>
      </c>
      <c r="DE1260" s="294">
        <v>1990</v>
      </c>
      <c r="DF1260" s="294">
        <v>2288</v>
      </c>
      <c r="DG1260" s="187">
        <v>2587</v>
      </c>
      <c r="DH1260" s="294">
        <v>1209</v>
      </c>
      <c r="DI1260" s="294">
        <v>1274</v>
      </c>
      <c r="DJ1260" s="294">
        <v>1521</v>
      </c>
      <c r="DK1260" s="294">
        <v>2015</v>
      </c>
      <c r="DL1260" s="294">
        <v>2587</v>
      </c>
      <c r="DM1260" s="294">
        <v>2974</v>
      </c>
      <c r="DN1260" s="187">
        <v>3363</v>
      </c>
    </row>
    <row r="1261" spans="103:118" x14ac:dyDescent="0.2">
      <c r="CY1261" s="187" t="s">
        <v>532</v>
      </c>
      <c r="CZ1261" s="295">
        <v>77485</v>
      </c>
      <c r="DA1261" s="294">
        <v>710</v>
      </c>
      <c r="DB1261" s="294">
        <v>780</v>
      </c>
      <c r="DC1261" s="294">
        <v>910</v>
      </c>
      <c r="DD1261" s="294">
        <v>1240</v>
      </c>
      <c r="DE1261" s="294">
        <v>1540</v>
      </c>
      <c r="DF1261" s="294">
        <v>1771</v>
      </c>
      <c r="DG1261" s="187">
        <v>2002</v>
      </c>
      <c r="DH1261" s="294">
        <v>923</v>
      </c>
      <c r="DI1261" s="294">
        <v>1014</v>
      </c>
      <c r="DJ1261" s="294">
        <v>1183</v>
      </c>
      <c r="DK1261" s="294">
        <v>1612</v>
      </c>
      <c r="DL1261" s="294">
        <v>2002</v>
      </c>
      <c r="DM1261" s="294">
        <v>2302</v>
      </c>
      <c r="DN1261" s="187">
        <v>2602</v>
      </c>
    </row>
    <row r="1262" spans="103:118" x14ac:dyDescent="0.2">
      <c r="CY1262" s="187" t="s">
        <v>532</v>
      </c>
      <c r="CZ1262" s="295">
        <v>77487</v>
      </c>
      <c r="DA1262" s="294">
        <v>1380</v>
      </c>
      <c r="DB1262" s="294">
        <v>1450</v>
      </c>
      <c r="DC1262" s="294">
        <v>1740</v>
      </c>
      <c r="DD1262" s="294">
        <v>2300</v>
      </c>
      <c r="DE1262" s="294">
        <v>2950</v>
      </c>
      <c r="DF1262" s="294">
        <v>3392</v>
      </c>
      <c r="DG1262" s="187">
        <v>3835</v>
      </c>
      <c r="DH1262" s="294">
        <v>1794</v>
      </c>
      <c r="DI1262" s="294">
        <v>1885</v>
      </c>
      <c r="DJ1262" s="294">
        <v>2262</v>
      </c>
      <c r="DK1262" s="294">
        <v>2990</v>
      </c>
      <c r="DL1262" s="294">
        <v>3835</v>
      </c>
      <c r="DM1262" s="294">
        <v>4409</v>
      </c>
      <c r="DN1262" s="187">
        <v>4985</v>
      </c>
    </row>
    <row r="1263" spans="103:118" x14ac:dyDescent="0.2">
      <c r="CY1263" s="187" t="s">
        <v>532</v>
      </c>
      <c r="CZ1263" s="295">
        <v>77489</v>
      </c>
      <c r="DA1263" s="294">
        <v>1380</v>
      </c>
      <c r="DB1263" s="294">
        <v>1450</v>
      </c>
      <c r="DC1263" s="294">
        <v>1740</v>
      </c>
      <c r="DD1263" s="294">
        <v>2300</v>
      </c>
      <c r="DE1263" s="294">
        <v>2950</v>
      </c>
      <c r="DF1263" s="294">
        <v>3392</v>
      </c>
      <c r="DG1263" s="187">
        <v>3835</v>
      </c>
      <c r="DH1263" s="294">
        <v>1794</v>
      </c>
      <c r="DI1263" s="294">
        <v>1885</v>
      </c>
      <c r="DJ1263" s="294">
        <v>2262</v>
      </c>
      <c r="DK1263" s="294">
        <v>2990</v>
      </c>
      <c r="DL1263" s="294">
        <v>3835</v>
      </c>
      <c r="DM1263" s="294">
        <v>4409</v>
      </c>
      <c r="DN1263" s="187">
        <v>4985</v>
      </c>
    </row>
    <row r="1264" spans="103:118" x14ac:dyDescent="0.2">
      <c r="CY1264" s="187" t="s">
        <v>532</v>
      </c>
      <c r="CZ1264" s="295">
        <v>77491</v>
      </c>
      <c r="DA1264" s="294">
        <v>1050</v>
      </c>
      <c r="DB1264" s="294">
        <v>1110</v>
      </c>
      <c r="DC1264" s="294">
        <v>1330</v>
      </c>
      <c r="DD1264" s="294">
        <v>1760</v>
      </c>
      <c r="DE1264" s="294">
        <v>2260</v>
      </c>
      <c r="DF1264" s="294">
        <v>2599</v>
      </c>
      <c r="DG1264" s="187">
        <v>2938</v>
      </c>
      <c r="DH1264" s="294">
        <v>1365</v>
      </c>
      <c r="DI1264" s="294">
        <v>1443</v>
      </c>
      <c r="DJ1264" s="294">
        <v>1729</v>
      </c>
      <c r="DK1264" s="294">
        <v>2288</v>
      </c>
      <c r="DL1264" s="294">
        <v>2938</v>
      </c>
      <c r="DM1264" s="294">
        <v>3378</v>
      </c>
      <c r="DN1264" s="187">
        <v>3819</v>
      </c>
    </row>
    <row r="1265" spans="103:118" x14ac:dyDescent="0.2">
      <c r="CY1265" s="187" t="s">
        <v>532</v>
      </c>
      <c r="CZ1265" s="295">
        <v>77492</v>
      </c>
      <c r="DA1265" s="294">
        <v>1050</v>
      </c>
      <c r="DB1265" s="294">
        <v>1110</v>
      </c>
      <c r="DC1265" s="294">
        <v>1330</v>
      </c>
      <c r="DD1265" s="294">
        <v>1760</v>
      </c>
      <c r="DE1265" s="294">
        <v>2260</v>
      </c>
      <c r="DF1265" s="294">
        <v>2599</v>
      </c>
      <c r="DG1265" s="187">
        <v>2938</v>
      </c>
      <c r="DH1265" s="294">
        <v>1365</v>
      </c>
      <c r="DI1265" s="294">
        <v>1443</v>
      </c>
      <c r="DJ1265" s="294">
        <v>1729</v>
      </c>
      <c r="DK1265" s="294">
        <v>2288</v>
      </c>
      <c r="DL1265" s="294">
        <v>2938</v>
      </c>
      <c r="DM1265" s="294">
        <v>3378</v>
      </c>
      <c r="DN1265" s="187">
        <v>3819</v>
      </c>
    </row>
    <row r="1266" spans="103:118" x14ac:dyDescent="0.2">
      <c r="CY1266" s="187" t="s">
        <v>532</v>
      </c>
      <c r="CZ1266" s="295">
        <v>77493</v>
      </c>
      <c r="DA1266" s="294">
        <v>1400</v>
      </c>
      <c r="DB1266" s="294">
        <v>1480</v>
      </c>
      <c r="DC1266" s="294">
        <v>1770</v>
      </c>
      <c r="DD1266" s="294">
        <v>2340</v>
      </c>
      <c r="DE1266" s="294">
        <v>3000</v>
      </c>
      <c r="DF1266" s="294">
        <v>3450</v>
      </c>
      <c r="DG1266" s="187">
        <v>3900</v>
      </c>
      <c r="DH1266" s="294">
        <v>1820</v>
      </c>
      <c r="DI1266" s="294">
        <v>1924</v>
      </c>
      <c r="DJ1266" s="294">
        <v>2301</v>
      </c>
      <c r="DK1266" s="294">
        <v>3042</v>
      </c>
      <c r="DL1266" s="294">
        <v>3900</v>
      </c>
      <c r="DM1266" s="294">
        <v>4485</v>
      </c>
      <c r="DN1266" s="187">
        <v>5070</v>
      </c>
    </row>
    <row r="1267" spans="103:118" x14ac:dyDescent="0.2">
      <c r="CY1267" s="187" t="s">
        <v>532</v>
      </c>
      <c r="CZ1267" s="295">
        <v>77494</v>
      </c>
      <c r="DA1267" s="294">
        <v>1610</v>
      </c>
      <c r="DB1267" s="294">
        <v>1710</v>
      </c>
      <c r="DC1267" s="294">
        <v>2040</v>
      </c>
      <c r="DD1267" s="294">
        <v>2690</v>
      </c>
      <c r="DE1267" s="294">
        <v>3460</v>
      </c>
      <c r="DF1267" s="294">
        <v>3979</v>
      </c>
      <c r="DG1267" s="187">
        <v>4498</v>
      </c>
      <c r="DH1267" s="294">
        <v>2093</v>
      </c>
      <c r="DI1267" s="294">
        <v>2223</v>
      </c>
      <c r="DJ1267" s="294">
        <v>2652</v>
      </c>
      <c r="DK1267" s="294">
        <v>3497</v>
      </c>
      <c r="DL1267" s="294">
        <v>4498</v>
      </c>
      <c r="DM1267" s="294">
        <v>5172</v>
      </c>
      <c r="DN1267" s="187">
        <v>5847</v>
      </c>
    </row>
    <row r="1268" spans="103:118" x14ac:dyDescent="0.2">
      <c r="CY1268" s="187" t="s">
        <v>532</v>
      </c>
      <c r="CZ1268" s="295">
        <v>77496</v>
      </c>
      <c r="DA1268" s="294">
        <v>1380</v>
      </c>
      <c r="DB1268" s="294">
        <v>1450</v>
      </c>
      <c r="DC1268" s="294">
        <v>1740</v>
      </c>
      <c r="DD1268" s="294">
        <v>2300</v>
      </c>
      <c r="DE1268" s="294">
        <v>2950</v>
      </c>
      <c r="DF1268" s="294">
        <v>3392</v>
      </c>
      <c r="DG1268" s="187">
        <v>3835</v>
      </c>
      <c r="DH1268" s="294">
        <v>1794</v>
      </c>
      <c r="DI1268" s="294">
        <v>1885</v>
      </c>
      <c r="DJ1268" s="294">
        <v>2262</v>
      </c>
      <c r="DK1268" s="294">
        <v>2990</v>
      </c>
      <c r="DL1268" s="294">
        <v>3835</v>
      </c>
      <c r="DM1268" s="294">
        <v>4409</v>
      </c>
      <c r="DN1268" s="187">
        <v>4985</v>
      </c>
    </row>
    <row r="1269" spans="103:118" x14ac:dyDescent="0.2">
      <c r="CY1269" s="187" t="s">
        <v>532</v>
      </c>
      <c r="CZ1269" s="295">
        <v>77497</v>
      </c>
      <c r="DA1269" s="294">
        <v>1380</v>
      </c>
      <c r="DB1269" s="294">
        <v>1450</v>
      </c>
      <c r="DC1269" s="294">
        <v>1740</v>
      </c>
      <c r="DD1269" s="294">
        <v>2300</v>
      </c>
      <c r="DE1269" s="294">
        <v>2950</v>
      </c>
      <c r="DF1269" s="294">
        <v>3392</v>
      </c>
      <c r="DG1269" s="187">
        <v>3835</v>
      </c>
      <c r="DH1269" s="294">
        <v>1794</v>
      </c>
      <c r="DI1269" s="294">
        <v>1885</v>
      </c>
      <c r="DJ1269" s="294">
        <v>2262</v>
      </c>
      <c r="DK1269" s="294">
        <v>2990</v>
      </c>
      <c r="DL1269" s="294">
        <v>3835</v>
      </c>
      <c r="DM1269" s="294">
        <v>4409</v>
      </c>
      <c r="DN1269" s="187">
        <v>4985</v>
      </c>
    </row>
    <row r="1270" spans="103:118" x14ac:dyDescent="0.2">
      <c r="CY1270" s="187" t="s">
        <v>532</v>
      </c>
      <c r="CZ1270" s="295">
        <v>77498</v>
      </c>
      <c r="DA1270" s="294">
        <v>1510</v>
      </c>
      <c r="DB1270" s="294">
        <v>1600</v>
      </c>
      <c r="DC1270" s="294">
        <v>1910</v>
      </c>
      <c r="DD1270" s="294">
        <v>2520</v>
      </c>
      <c r="DE1270" s="294">
        <v>3240</v>
      </c>
      <c r="DF1270" s="294">
        <v>3726</v>
      </c>
      <c r="DG1270" s="187">
        <v>4212</v>
      </c>
      <c r="DH1270" s="294">
        <v>1963</v>
      </c>
      <c r="DI1270" s="294">
        <v>2080</v>
      </c>
      <c r="DJ1270" s="294">
        <v>2483</v>
      </c>
      <c r="DK1270" s="294">
        <v>3276</v>
      </c>
      <c r="DL1270" s="294">
        <v>4212</v>
      </c>
      <c r="DM1270" s="294">
        <v>4843</v>
      </c>
      <c r="DN1270" s="187">
        <v>5475</v>
      </c>
    </row>
    <row r="1271" spans="103:118" x14ac:dyDescent="0.2">
      <c r="CY1271" s="187" t="s">
        <v>532</v>
      </c>
      <c r="CZ1271" s="295">
        <v>77501</v>
      </c>
      <c r="DA1271" s="294">
        <v>1050</v>
      </c>
      <c r="DB1271" s="294">
        <v>1110</v>
      </c>
      <c r="DC1271" s="294">
        <v>1330</v>
      </c>
      <c r="DD1271" s="294">
        <v>1760</v>
      </c>
      <c r="DE1271" s="294">
        <v>2260</v>
      </c>
      <c r="DF1271" s="294">
        <v>2599</v>
      </c>
      <c r="DG1271" s="187">
        <v>2938</v>
      </c>
      <c r="DH1271" s="294">
        <v>1365</v>
      </c>
      <c r="DI1271" s="294">
        <v>1443</v>
      </c>
      <c r="DJ1271" s="294">
        <v>1729</v>
      </c>
      <c r="DK1271" s="294">
        <v>2288</v>
      </c>
      <c r="DL1271" s="294">
        <v>2938</v>
      </c>
      <c r="DM1271" s="294">
        <v>3378</v>
      </c>
      <c r="DN1271" s="187">
        <v>3819</v>
      </c>
    </row>
    <row r="1272" spans="103:118" x14ac:dyDescent="0.2">
      <c r="CY1272" s="187" t="s">
        <v>532</v>
      </c>
      <c r="CZ1272" s="295">
        <v>77502</v>
      </c>
      <c r="DA1272" s="294">
        <v>950</v>
      </c>
      <c r="DB1272" s="294">
        <v>1000</v>
      </c>
      <c r="DC1272" s="294">
        <v>1200</v>
      </c>
      <c r="DD1272" s="294">
        <v>1580</v>
      </c>
      <c r="DE1272" s="294">
        <v>2040</v>
      </c>
      <c r="DF1272" s="294">
        <v>2346</v>
      </c>
      <c r="DG1272" s="187">
        <v>2652</v>
      </c>
      <c r="DH1272" s="294">
        <v>1235</v>
      </c>
      <c r="DI1272" s="294">
        <v>1300</v>
      </c>
      <c r="DJ1272" s="294">
        <v>1560</v>
      </c>
      <c r="DK1272" s="294">
        <v>2054</v>
      </c>
      <c r="DL1272" s="294">
        <v>2652</v>
      </c>
      <c r="DM1272" s="294">
        <v>3049</v>
      </c>
      <c r="DN1272" s="187">
        <v>3447</v>
      </c>
    </row>
    <row r="1273" spans="103:118" x14ac:dyDescent="0.2">
      <c r="CY1273" s="187" t="s">
        <v>532</v>
      </c>
      <c r="CZ1273" s="295">
        <v>77503</v>
      </c>
      <c r="DA1273" s="294">
        <v>910</v>
      </c>
      <c r="DB1273" s="294">
        <v>960</v>
      </c>
      <c r="DC1273" s="294">
        <v>1150</v>
      </c>
      <c r="DD1273" s="294">
        <v>1520</v>
      </c>
      <c r="DE1273" s="294">
        <v>1950</v>
      </c>
      <c r="DF1273" s="294">
        <v>2242</v>
      </c>
      <c r="DG1273" s="187">
        <v>2535</v>
      </c>
      <c r="DH1273" s="294">
        <v>1183</v>
      </c>
      <c r="DI1273" s="294">
        <v>1248</v>
      </c>
      <c r="DJ1273" s="294">
        <v>1495</v>
      </c>
      <c r="DK1273" s="294">
        <v>1976</v>
      </c>
      <c r="DL1273" s="294">
        <v>2535</v>
      </c>
      <c r="DM1273" s="294">
        <v>2914</v>
      </c>
      <c r="DN1273" s="187">
        <v>3295</v>
      </c>
    </row>
    <row r="1274" spans="103:118" x14ac:dyDescent="0.2">
      <c r="CY1274" s="187" t="s">
        <v>532</v>
      </c>
      <c r="CZ1274" s="295">
        <v>77504</v>
      </c>
      <c r="DA1274" s="294">
        <v>950</v>
      </c>
      <c r="DB1274" s="294">
        <v>1000</v>
      </c>
      <c r="DC1274" s="294">
        <v>1200</v>
      </c>
      <c r="DD1274" s="294">
        <v>1580</v>
      </c>
      <c r="DE1274" s="294">
        <v>2040</v>
      </c>
      <c r="DF1274" s="294">
        <v>2346</v>
      </c>
      <c r="DG1274" s="187">
        <v>2652</v>
      </c>
      <c r="DH1274" s="294">
        <v>1235</v>
      </c>
      <c r="DI1274" s="294">
        <v>1300</v>
      </c>
      <c r="DJ1274" s="294">
        <v>1560</v>
      </c>
      <c r="DK1274" s="294">
        <v>2054</v>
      </c>
      <c r="DL1274" s="294">
        <v>2652</v>
      </c>
      <c r="DM1274" s="294">
        <v>3049</v>
      </c>
      <c r="DN1274" s="187">
        <v>3447</v>
      </c>
    </row>
    <row r="1275" spans="103:118" x14ac:dyDescent="0.2">
      <c r="CY1275" s="187" t="s">
        <v>532</v>
      </c>
      <c r="CZ1275" s="295">
        <v>77505</v>
      </c>
      <c r="DA1275" s="294">
        <v>1170</v>
      </c>
      <c r="DB1275" s="294">
        <v>1240</v>
      </c>
      <c r="DC1275" s="294">
        <v>1480</v>
      </c>
      <c r="DD1275" s="294">
        <v>1950</v>
      </c>
      <c r="DE1275" s="294">
        <v>2510</v>
      </c>
      <c r="DF1275" s="294">
        <v>2886</v>
      </c>
      <c r="DG1275" s="187">
        <v>3263</v>
      </c>
      <c r="DH1275" s="294">
        <v>1521</v>
      </c>
      <c r="DI1275" s="294">
        <v>1612</v>
      </c>
      <c r="DJ1275" s="294">
        <v>1924</v>
      </c>
      <c r="DK1275" s="294">
        <v>2535</v>
      </c>
      <c r="DL1275" s="294">
        <v>3263</v>
      </c>
      <c r="DM1275" s="294">
        <v>3751</v>
      </c>
      <c r="DN1275" s="187">
        <v>4241</v>
      </c>
    </row>
    <row r="1276" spans="103:118" x14ac:dyDescent="0.2">
      <c r="CY1276" s="187" t="s">
        <v>532</v>
      </c>
      <c r="CZ1276" s="295">
        <v>77506</v>
      </c>
      <c r="DA1276" s="294">
        <v>870</v>
      </c>
      <c r="DB1276" s="294">
        <v>920</v>
      </c>
      <c r="DC1276" s="294">
        <v>1100</v>
      </c>
      <c r="DD1276" s="294">
        <v>1450</v>
      </c>
      <c r="DE1276" s="294">
        <v>1870</v>
      </c>
      <c r="DF1276" s="294">
        <v>2150</v>
      </c>
      <c r="DG1276" s="187">
        <v>2431</v>
      </c>
      <c r="DH1276" s="294">
        <v>1131</v>
      </c>
      <c r="DI1276" s="294">
        <v>1196</v>
      </c>
      <c r="DJ1276" s="294">
        <v>1430</v>
      </c>
      <c r="DK1276" s="294">
        <v>1885</v>
      </c>
      <c r="DL1276" s="294">
        <v>2431</v>
      </c>
      <c r="DM1276" s="294">
        <v>2795</v>
      </c>
      <c r="DN1276" s="187">
        <v>3160</v>
      </c>
    </row>
    <row r="1277" spans="103:118" x14ac:dyDescent="0.2">
      <c r="CY1277" s="187" t="s">
        <v>532</v>
      </c>
      <c r="CZ1277" s="295">
        <v>77507</v>
      </c>
      <c r="DA1277" s="294">
        <v>1390</v>
      </c>
      <c r="DB1277" s="294">
        <v>1470</v>
      </c>
      <c r="DC1277" s="294">
        <v>1760</v>
      </c>
      <c r="DD1277" s="294">
        <v>2320</v>
      </c>
      <c r="DE1277" s="294">
        <v>2990</v>
      </c>
      <c r="DF1277" s="294">
        <v>3438</v>
      </c>
      <c r="DG1277" s="187">
        <v>3887</v>
      </c>
      <c r="DH1277" s="294">
        <v>1807</v>
      </c>
      <c r="DI1277" s="294">
        <v>1911</v>
      </c>
      <c r="DJ1277" s="294">
        <v>2288</v>
      </c>
      <c r="DK1277" s="294">
        <v>3016</v>
      </c>
      <c r="DL1277" s="294">
        <v>3887</v>
      </c>
      <c r="DM1277" s="294">
        <v>4469</v>
      </c>
      <c r="DN1277" s="187">
        <v>5053</v>
      </c>
    </row>
    <row r="1278" spans="103:118" x14ac:dyDescent="0.2">
      <c r="CY1278" s="187" t="s">
        <v>532</v>
      </c>
      <c r="CZ1278" s="295">
        <v>77508</v>
      </c>
      <c r="DA1278" s="294">
        <v>1050</v>
      </c>
      <c r="DB1278" s="294">
        <v>1110</v>
      </c>
      <c r="DC1278" s="294">
        <v>1330</v>
      </c>
      <c r="DD1278" s="294">
        <v>1760</v>
      </c>
      <c r="DE1278" s="294">
        <v>2260</v>
      </c>
      <c r="DF1278" s="294">
        <v>2599</v>
      </c>
      <c r="DG1278" s="187">
        <v>2938</v>
      </c>
      <c r="DH1278" s="294">
        <v>1365</v>
      </c>
      <c r="DI1278" s="294">
        <v>1443</v>
      </c>
      <c r="DJ1278" s="294">
        <v>1729</v>
      </c>
      <c r="DK1278" s="294">
        <v>2288</v>
      </c>
      <c r="DL1278" s="294">
        <v>2938</v>
      </c>
      <c r="DM1278" s="294">
        <v>3378</v>
      </c>
      <c r="DN1278" s="187">
        <v>3819</v>
      </c>
    </row>
    <row r="1279" spans="103:118" x14ac:dyDescent="0.2">
      <c r="CY1279" s="187" t="s">
        <v>532</v>
      </c>
      <c r="CZ1279" s="295">
        <v>77510</v>
      </c>
      <c r="DA1279" s="294">
        <v>850</v>
      </c>
      <c r="DB1279" s="294">
        <v>900</v>
      </c>
      <c r="DC1279" s="294">
        <v>1080</v>
      </c>
      <c r="DD1279" s="294">
        <v>1430</v>
      </c>
      <c r="DE1279" s="294">
        <v>1830</v>
      </c>
      <c r="DF1279" s="294">
        <v>2104</v>
      </c>
      <c r="DG1279" s="187">
        <v>2379</v>
      </c>
      <c r="DH1279" s="294">
        <v>1105</v>
      </c>
      <c r="DI1279" s="294">
        <v>1170</v>
      </c>
      <c r="DJ1279" s="294">
        <v>1404</v>
      </c>
      <c r="DK1279" s="294">
        <v>1859</v>
      </c>
      <c r="DL1279" s="294">
        <v>2379</v>
      </c>
      <c r="DM1279" s="294">
        <v>2735</v>
      </c>
      <c r="DN1279" s="187">
        <v>3092</v>
      </c>
    </row>
    <row r="1280" spans="103:118" x14ac:dyDescent="0.2">
      <c r="CY1280" s="187" t="s">
        <v>532</v>
      </c>
      <c r="CZ1280" s="295">
        <v>77511</v>
      </c>
      <c r="DA1280" s="294">
        <v>920</v>
      </c>
      <c r="DB1280" s="294">
        <v>1130</v>
      </c>
      <c r="DC1280" s="294">
        <v>1270</v>
      </c>
      <c r="DD1280" s="294">
        <v>1650</v>
      </c>
      <c r="DE1280" s="294">
        <v>2160</v>
      </c>
      <c r="DF1280" s="294">
        <v>2484</v>
      </c>
      <c r="DG1280" s="187">
        <v>2808</v>
      </c>
      <c r="DH1280" s="294">
        <v>1196</v>
      </c>
      <c r="DI1280" s="294">
        <v>1469</v>
      </c>
      <c r="DJ1280" s="294">
        <v>1651</v>
      </c>
      <c r="DK1280" s="294">
        <v>2145</v>
      </c>
      <c r="DL1280" s="294">
        <v>2808</v>
      </c>
      <c r="DM1280" s="294">
        <v>3229</v>
      </c>
      <c r="DN1280" s="187">
        <v>3650</v>
      </c>
    </row>
    <row r="1281" spans="103:118" x14ac:dyDescent="0.2">
      <c r="CY1281" s="187" t="s">
        <v>532</v>
      </c>
      <c r="CZ1281" s="295">
        <v>77514</v>
      </c>
      <c r="DA1281" s="294">
        <v>830</v>
      </c>
      <c r="DB1281" s="294">
        <v>880</v>
      </c>
      <c r="DC1281" s="294">
        <v>1050</v>
      </c>
      <c r="DD1281" s="294">
        <v>1390</v>
      </c>
      <c r="DE1281" s="294">
        <v>1780</v>
      </c>
      <c r="DF1281" s="294">
        <v>2047</v>
      </c>
      <c r="DG1281" s="187">
        <v>2314</v>
      </c>
      <c r="DH1281" s="294">
        <v>1079</v>
      </c>
      <c r="DI1281" s="294">
        <v>1144</v>
      </c>
      <c r="DJ1281" s="294">
        <v>1365</v>
      </c>
      <c r="DK1281" s="294">
        <v>1807</v>
      </c>
      <c r="DL1281" s="294">
        <v>2314</v>
      </c>
      <c r="DM1281" s="294">
        <v>2661</v>
      </c>
      <c r="DN1281" s="187">
        <v>3008</v>
      </c>
    </row>
    <row r="1282" spans="103:118" x14ac:dyDescent="0.2">
      <c r="CY1282" s="187" t="s">
        <v>532</v>
      </c>
      <c r="CZ1282" s="295">
        <v>77517</v>
      </c>
      <c r="DA1282" s="294">
        <v>970</v>
      </c>
      <c r="DB1282" s="294">
        <v>1030</v>
      </c>
      <c r="DC1282" s="294">
        <v>1230</v>
      </c>
      <c r="DD1282" s="294">
        <v>1620</v>
      </c>
      <c r="DE1282" s="294">
        <v>2090</v>
      </c>
      <c r="DF1282" s="294">
        <v>2403</v>
      </c>
      <c r="DG1282" s="187">
        <v>2717</v>
      </c>
      <c r="DH1282" s="294">
        <v>1261</v>
      </c>
      <c r="DI1282" s="294">
        <v>1339</v>
      </c>
      <c r="DJ1282" s="294">
        <v>1599</v>
      </c>
      <c r="DK1282" s="294">
        <v>2106</v>
      </c>
      <c r="DL1282" s="294">
        <v>2717</v>
      </c>
      <c r="DM1282" s="294">
        <v>3123</v>
      </c>
      <c r="DN1282" s="187">
        <v>3532</v>
      </c>
    </row>
    <row r="1283" spans="103:118" x14ac:dyDescent="0.2">
      <c r="CY1283" s="187" t="s">
        <v>532</v>
      </c>
      <c r="CZ1283" s="295">
        <v>77518</v>
      </c>
      <c r="DA1283" s="294">
        <v>930</v>
      </c>
      <c r="DB1283" s="294">
        <v>980</v>
      </c>
      <c r="DC1283" s="294">
        <v>1170</v>
      </c>
      <c r="DD1283" s="294">
        <v>1550</v>
      </c>
      <c r="DE1283" s="294">
        <v>1990</v>
      </c>
      <c r="DF1283" s="294">
        <v>2288</v>
      </c>
      <c r="DG1283" s="187">
        <v>2587</v>
      </c>
      <c r="DH1283" s="294">
        <v>1209</v>
      </c>
      <c r="DI1283" s="294">
        <v>1274</v>
      </c>
      <c r="DJ1283" s="294">
        <v>1521</v>
      </c>
      <c r="DK1283" s="294">
        <v>2015</v>
      </c>
      <c r="DL1283" s="294">
        <v>2587</v>
      </c>
      <c r="DM1283" s="294">
        <v>2974</v>
      </c>
      <c r="DN1283" s="187">
        <v>3363</v>
      </c>
    </row>
    <row r="1284" spans="103:118" x14ac:dyDescent="0.2">
      <c r="CY1284" s="187" t="s">
        <v>532</v>
      </c>
      <c r="CZ1284" s="295">
        <v>77520</v>
      </c>
      <c r="DA1284" s="294">
        <v>900</v>
      </c>
      <c r="DB1284" s="294">
        <v>950</v>
      </c>
      <c r="DC1284" s="294">
        <v>1140</v>
      </c>
      <c r="DD1284" s="294">
        <v>1510</v>
      </c>
      <c r="DE1284" s="294">
        <v>1930</v>
      </c>
      <c r="DF1284" s="294">
        <v>2219</v>
      </c>
      <c r="DG1284" s="187">
        <v>2509</v>
      </c>
      <c r="DH1284" s="294">
        <v>1170</v>
      </c>
      <c r="DI1284" s="294">
        <v>1235</v>
      </c>
      <c r="DJ1284" s="294">
        <v>1482</v>
      </c>
      <c r="DK1284" s="294">
        <v>1963</v>
      </c>
      <c r="DL1284" s="294">
        <v>2509</v>
      </c>
      <c r="DM1284" s="294">
        <v>2884</v>
      </c>
      <c r="DN1284" s="187">
        <v>3261</v>
      </c>
    </row>
    <row r="1285" spans="103:118" x14ac:dyDescent="0.2">
      <c r="CY1285" s="187" t="s">
        <v>532</v>
      </c>
      <c r="CZ1285" s="295">
        <v>77521</v>
      </c>
      <c r="DA1285" s="294">
        <v>990</v>
      </c>
      <c r="DB1285" s="294">
        <v>1050</v>
      </c>
      <c r="DC1285" s="294">
        <v>1250</v>
      </c>
      <c r="DD1285" s="294">
        <v>1650</v>
      </c>
      <c r="DE1285" s="294">
        <v>2120</v>
      </c>
      <c r="DF1285" s="294">
        <v>2438</v>
      </c>
      <c r="DG1285" s="187">
        <v>2756</v>
      </c>
      <c r="DH1285" s="294">
        <v>1287</v>
      </c>
      <c r="DI1285" s="294">
        <v>1365</v>
      </c>
      <c r="DJ1285" s="294">
        <v>1625</v>
      </c>
      <c r="DK1285" s="294">
        <v>2145</v>
      </c>
      <c r="DL1285" s="294">
        <v>2756</v>
      </c>
      <c r="DM1285" s="294">
        <v>3169</v>
      </c>
      <c r="DN1285" s="187">
        <v>3582</v>
      </c>
    </row>
    <row r="1286" spans="103:118" x14ac:dyDescent="0.2">
      <c r="CY1286" s="187" t="s">
        <v>532</v>
      </c>
      <c r="CZ1286" s="295">
        <v>77522</v>
      </c>
      <c r="DA1286" s="294">
        <v>1050</v>
      </c>
      <c r="DB1286" s="294">
        <v>1110</v>
      </c>
      <c r="DC1286" s="294">
        <v>1330</v>
      </c>
      <c r="DD1286" s="294">
        <v>1760</v>
      </c>
      <c r="DE1286" s="294">
        <v>2260</v>
      </c>
      <c r="DF1286" s="294">
        <v>2599</v>
      </c>
      <c r="DG1286" s="187">
        <v>2938</v>
      </c>
      <c r="DH1286" s="294">
        <v>1365</v>
      </c>
      <c r="DI1286" s="294">
        <v>1443</v>
      </c>
      <c r="DJ1286" s="294">
        <v>1729</v>
      </c>
      <c r="DK1286" s="294">
        <v>2288</v>
      </c>
      <c r="DL1286" s="294">
        <v>2938</v>
      </c>
      <c r="DM1286" s="294">
        <v>3378</v>
      </c>
      <c r="DN1286" s="187">
        <v>3819</v>
      </c>
    </row>
    <row r="1287" spans="103:118" x14ac:dyDescent="0.2">
      <c r="CY1287" s="187" t="s">
        <v>532</v>
      </c>
      <c r="CZ1287" s="295">
        <v>77523</v>
      </c>
      <c r="DA1287" s="294">
        <v>1010</v>
      </c>
      <c r="DB1287" s="294">
        <v>1070</v>
      </c>
      <c r="DC1287" s="294">
        <v>1280</v>
      </c>
      <c r="DD1287" s="294">
        <v>1690</v>
      </c>
      <c r="DE1287" s="294">
        <v>2170</v>
      </c>
      <c r="DF1287" s="294">
        <v>2495</v>
      </c>
      <c r="DG1287" s="187">
        <v>2821</v>
      </c>
      <c r="DH1287" s="294">
        <v>1313</v>
      </c>
      <c r="DI1287" s="294">
        <v>1391</v>
      </c>
      <c r="DJ1287" s="294">
        <v>1664</v>
      </c>
      <c r="DK1287" s="294">
        <v>2197</v>
      </c>
      <c r="DL1287" s="294">
        <v>2821</v>
      </c>
      <c r="DM1287" s="294">
        <v>3243</v>
      </c>
      <c r="DN1287" s="187">
        <v>3667</v>
      </c>
    </row>
    <row r="1288" spans="103:118" x14ac:dyDescent="0.2">
      <c r="CY1288" s="187" t="s">
        <v>532</v>
      </c>
      <c r="CZ1288" s="295">
        <v>77530</v>
      </c>
      <c r="DA1288" s="294">
        <v>850</v>
      </c>
      <c r="DB1288" s="294">
        <v>890</v>
      </c>
      <c r="DC1288" s="294">
        <v>1070</v>
      </c>
      <c r="DD1288" s="294">
        <v>1410</v>
      </c>
      <c r="DE1288" s="294">
        <v>1820</v>
      </c>
      <c r="DF1288" s="294">
        <v>2093</v>
      </c>
      <c r="DG1288" s="187">
        <v>2366</v>
      </c>
      <c r="DH1288" s="294">
        <v>1105</v>
      </c>
      <c r="DI1288" s="294">
        <v>1157</v>
      </c>
      <c r="DJ1288" s="294">
        <v>1391</v>
      </c>
      <c r="DK1288" s="294">
        <v>1833</v>
      </c>
      <c r="DL1288" s="294">
        <v>2366</v>
      </c>
      <c r="DM1288" s="294">
        <v>2720</v>
      </c>
      <c r="DN1288" s="187">
        <v>3075</v>
      </c>
    </row>
    <row r="1289" spans="103:118" x14ac:dyDescent="0.2">
      <c r="CY1289" s="187" t="s">
        <v>532</v>
      </c>
      <c r="CZ1289" s="295">
        <v>77532</v>
      </c>
      <c r="DA1289" s="294">
        <v>910</v>
      </c>
      <c r="DB1289" s="294">
        <v>960</v>
      </c>
      <c r="DC1289" s="294">
        <v>1150</v>
      </c>
      <c r="DD1289" s="294">
        <v>1520</v>
      </c>
      <c r="DE1289" s="294">
        <v>1950</v>
      </c>
      <c r="DF1289" s="294">
        <v>2242</v>
      </c>
      <c r="DG1289" s="187">
        <v>2535</v>
      </c>
      <c r="DH1289" s="294">
        <v>1183</v>
      </c>
      <c r="DI1289" s="294">
        <v>1248</v>
      </c>
      <c r="DJ1289" s="294">
        <v>1495</v>
      </c>
      <c r="DK1289" s="294">
        <v>1976</v>
      </c>
      <c r="DL1289" s="294">
        <v>2535</v>
      </c>
      <c r="DM1289" s="294">
        <v>2914</v>
      </c>
      <c r="DN1289" s="187">
        <v>3295</v>
      </c>
    </row>
    <row r="1290" spans="103:118" x14ac:dyDescent="0.2">
      <c r="CY1290" s="187" t="s">
        <v>532</v>
      </c>
      <c r="CZ1290" s="295">
        <v>77533</v>
      </c>
      <c r="DA1290" s="294">
        <v>720</v>
      </c>
      <c r="DB1290" s="294">
        <v>760</v>
      </c>
      <c r="DC1290" s="294">
        <v>910</v>
      </c>
      <c r="DD1290" s="294">
        <v>1200</v>
      </c>
      <c r="DE1290" s="294">
        <v>1540</v>
      </c>
      <c r="DF1290" s="294">
        <v>1771</v>
      </c>
      <c r="DG1290" s="187">
        <v>2002</v>
      </c>
      <c r="DH1290" s="294">
        <v>936</v>
      </c>
      <c r="DI1290" s="294">
        <v>988</v>
      </c>
      <c r="DJ1290" s="294">
        <v>1183</v>
      </c>
      <c r="DK1290" s="294">
        <v>1560</v>
      </c>
      <c r="DL1290" s="294">
        <v>2002</v>
      </c>
      <c r="DM1290" s="294">
        <v>2302</v>
      </c>
      <c r="DN1290" s="187">
        <v>2602</v>
      </c>
    </row>
    <row r="1291" spans="103:118" x14ac:dyDescent="0.2">
      <c r="CY1291" s="187" t="s">
        <v>532</v>
      </c>
      <c r="CZ1291" s="295">
        <v>77535</v>
      </c>
      <c r="DA1291" s="294">
        <v>880</v>
      </c>
      <c r="DB1291" s="294">
        <v>930</v>
      </c>
      <c r="DC1291" s="294">
        <v>1110</v>
      </c>
      <c r="DD1291" s="294">
        <v>1470</v>
      </c>
      <c r="DE1291" s="294">
        <v>1880</v>
      </c>
      <c r="DF1291" s="294">
        <v>2162</v>
      </c>
      <c r="DG1291" s="187">
        <v>2444</v>
      </c>
      <c r="DH1291" s="294">
        <v>1144</v>
      </c>
      <c r="DI1291" s="294">
        <v>1209</v>
      </c>
      <c r="DJ1291" s="294">
        <v>1443</v>
      </c>
      <c r="DK1291" s="294">
        <v>1911</v>
      </c>
      <c r="DL1291" s="294">
        <v>2444</v>
      </c>
      <c r="DM1291" s="294">
        <v>2810</v>
      </c>
      <c r="DN1291" s="187">
        <v>3177</v>
      </c>
    </row>
    <row r="1292" spans="103:118" x14ac:dyDescent="0.2">
      <c r="CY1292" s="187" t="s">
        <v>532</v>
      </c>
      <c r="CZ1292" s="295">
        <v>77536</v>
      </c>
      <c r="DA1292" s="294">
        <v>1130</v>
      </c>
      <c r="DB1292" s="294">
        <v>1200</v>
      </c>
      <c r="DC1292" s="294">
        <v>1430</v>
      </c>
      <c r="DD1292" s="294">
        <v>1890</v>
      </c>
      <c r="DE1292" s="294">
        <v>2430</v>
      </c>
      <c r="DF1292" s="294">
        <v>2794</v>
      </c>
      <c r="DG1292" s="187">
        <v>3159</v>
      </c>
      <c r="DH1292" s="294">
        <v>1469</v>
      </c>
      <c r="DI1292" s="294">
        <v>1560</v>
      </c>
      <c r="DJ1292" s="294">
        <v>1859</v>
      </c>
      <c r="DK1292" s="294">
        <v>2457</v>
      </c>
      <c r="DL1292" s="294">
        <v>3159</v>
      </c>
      <c r="DM1292" s="294">
        <v>3632</v>
      </c>
      <c r="DN1292" s="187">
        <v>4106</v>
      </c>
    </row>
    <row r="1293" spans="103:118" x14ac:dyDescent="0.2">
      <c r="CY1293" s="187" t="s">
        <v>532</v>
      </c>
      <c r="CZ1293" s="295">
        <v>77538</v>
      </c>
      <c r="DA1293" s="294">
        <v>780</v>
      </c>
      <c r="DB1293" s="294">
        <v>820</v>
      </c>
      <c r="DC1293" s="294">
        <v>990</v>
      </c>
      <c r="DD1293" s="294">
        <v>1300</v>
      </c>
      <c r="DE1293" s="294">
        <v>1610</v>
      </c>
      <c r="DF1293" s="294">
        <v>1851</v>
      </c>
      <c r="DG1293" s="187">
        <v>2093</v>
      </c>
      <c r="DH1293" s="294">
        <v>1014</v>
      </c>
      <c r="DI1293" s="294">
        <v>1066</v>
      </c>
      <c r="DJ1293" s="294">
        <v>1287</v>
      </c>
      <c r="DK1293" s="294">
        <v>1690</v>
      </c>
      <c r="DL1293" s="294">
        <v>2093</v>
      </c>
      <c r="DM1293" s="294">
        <v>2406</v>
      </c>
      <c r="DN1293" s="187">
        <v>2720</v>
      </c>
    </row>
    <row r="1294" spans="103:118" x14ac:dyDescent="0.2">
      <c r="CY1294" s="187" t="s">
        <v>532</v>
      </c>
      <c r="CZ1294" s="295">
        <v>77539</v>
      </c>
      <c r="DA1294" s="294">
        <v>1050</v>
      </c>
      <c r="DB1294" s="294">
        <v>1110</v>
      </c>
      <c r="DC1294" s="294">
        <v>1330</v>
      </c>
      <c r="DD1294" s="294">
        <v>1760</v>
      </c>
      <c r="DE1294" s="294">
        <v>2260</v>
      </c>
      <c r="DF1294" s="294">
        <v>2599</v>
      </c>
      <c r="DG1294" s="187">
        <v>2938</v>
      </c>
      <c r="DH1294" s="294">
        <v>1365</v>
      </c>
      <c r="DI1294" s="294">
        <v>1443</v>
      </c>
      <c r="DJ1294" s="294">
        <v>1729</v>
      </c>
      <c r="DK1294" s="294">
        <v>2288</v>
      </c>
      <c r="DL1294" s="294">
        <v>2938</v>
      </c>
      <c r="DM1294" s="294">
        <v>3378</v>
      </c>
      <c r="DN1294" s="187">
        <v>3819</v>
      </c>
    </row>
    <row r="1295" spans="103:118" x14ac:dyDescent="0.2">
      <c r="CY1295" s="187" t="s">
        <v>532</v>
      </c>
      <c r="CZ1295" s="295">
        <v>77545</v>
      </c>
      <c r="DA1295" s="294">
        <v>1570</v>
      </c>
      <c r="DB1295" s="294">
        <v>1660</v>
      </c>
      <c r="DC1295" s="294">
        <v>1990</v>
      </c>
      <c r="DD1295" s="294">
        <v>2630</v>
      </c>
      <c r="DE1295" s="294">
        <v>3380</v>
      </c>
      <c r="DF1295" s="294">
        <v>3887</v>
      </c>
      <c r="DG1295" s="187">
        <v>4394</v>
      </c>
      <c r="DH1295" s="294">
        <v>2041</v>
      </c>
      <c r="DI1295" s="294">
        <v>2158</v>
      </c>
      <c r="DJ1295" s="294">
        <v>2587</v>
      </c>
      <c r="DK1295" s="294">
        <v>3419</v>
      </c>
      <c r="DL1295" s="294">
        <v>4394</v>
      </c>
      <c r="DM1295" s="294">
        <v>5053</v>
      </c>
      <c r="DN1295" s="187">
        <v>5712</v>
      </c>
    </row>
    <row r="1296" spans="103:118" x14ac:dyDescent="0.2">
      <c r="CY1296" s="187" t="s">
        <v>532</v>
      </c>
      <c r="CZ1296" s="295">
        <v>77546</v>
      </c>
      <c r="DA1296" s="294">
        <v>1360</v>
      </c>
      <c r="DB1296" s="294">
        <v>1440</v>
      </c>
      <c r="DC1296" s="294">
        <v>1720</v>
      </c>
      <c r="DD1296" s="294">
        <v>2270</v>
      </c>
      <c r="DE1296" s="294">
        <v>2920</v>
      </c>
      <c r="DF1296" s="294">
        <v>3358</v>
      </c>
      <c r="DG1296" s="187">
        <v>3796</v>
      </c>
      <c r="DH1296" s="294">
        <v>1768</v>
      </c>
      <c r="DI1296" s="294">
        <v>1872</v>
      </c>
      <c r="DJ1296" s="294">
        <v>2236</v>
      </c>
      <c r="DK1296" s="294">
        <v>2951</v>
      </c>
      <c r="DL1296" s="294">
        <v>3796</v>
      </c>
      <c r="DM1296" s="294">
        <v>4365</v>
      </c>
      <c r="DN1296" s="187">
        <v>4934</v>
      </c>
    </row>
    <row r="1297" spans="103:118" x14ac:dyDescent="0.2">
      <c r="CY1297" s="187" t="s">
        <v>532</v>
      </c>
      <c r="CZ1297" s="295">
        <v>77547</v>
      </c>
      <c r="DA1297" s="294">
        <v>940</v>
      </c>
      <c r="DB1297" s="294">
        <v>1000</v>
      </c>
      <c r="DC1297" s="294">
        <v>1190</v>
      </c>
      <c r="DD1297" s="294">
        <v>1570</v>
      </c>
      <c r="DE1297" s="294">
        <v>2020</v>
      </c>
      <c r="DF1297" s="294">
        <v>2323</v>
      </c>
      <c r="DG1297" s="187">
        <v>2626</v>
      </c>
      <c r="DH1297" s="294">
        <v>1222</v>
      </c>
      <c r="DI1297" s="294">
        <v>1300</v>
      </c>
      <c r="DJ1297" s="294">
        <v>1547</v>
      </c>
      <c r="DK1297" s="294">
        <v>2041</v>
      </c>
      <c r="DL1297" s="294">
        <v>2626</v>
      </c>
      <c r="DM1297" s="294">
        <v>3019</v>
      </c>
      <c r="DN1297" s="187">
        <v>3413</v>
      </c>
    </row>
    <row r="1298" spans="103:118" x14ac:dyDescent="0.2">
      <c r="CY1298" s="187" t="s">
        <v>532</v>
      </c>
      <c r="CZ1298" s="295">
        <v>77549</v>
      </c>
      <c r="DA1298" s="294">
        <v>1050</v>
      </c>
      <c r="DB1298" s="294">
        <v>1110</v>
      </c>
      <c r="DC1298" s="294">
        <v>1330</v>
      </c>
      <c r="DD1298" s="294">
        <v>1760</v>
      </c>
      <c r="DE1298" s="294">
        <v>2260</v>
      </c>
      <c r="DF1298" s="294">
        <v>2599</v>
      </c>
      <c r="DG1298" s="187">
        <v>2938</v>
      </c>
      <c r="DH1298" s="294">
        <v>1365</v>
      </c>
      <c r="DI1298" s="294">
        <v>1443</v>
      </c>
      <c r="DJ1298" s="294">
        <v>1729</v>
      </c>
      <c r="DK1298" s="294">
        <v>2288</v>
      </c>
      <c r="DL1298" s="294">
        <v>2938</v>
      </c>
      <c r="DM1298" s="294">
        <v>3378</v>
      </c>
      <c r="DN1298" s="187">
        <v>3819</v>
      </c>
    </row>
    <row r="1299" spans="103:118" x14ac:dyDescent="0.2">
      <c r="CY1299" s="187" t="s">
        <v>532</v>
      </c>
      <c r="CZ1299" s="295">
        <v>77550</v>
      </c>
      <c r="DA1299" s="294">
        <v>940</v>
      </c>
      <c r="DB1299" s="294">
        <v>1000</v>
      </c>
      <c r="DC1299" s="294">
        <v>1190</v>
      </c>
      <c r="DD1299" s="294">
        <v>1570</v>
      </c>
      <c r="DE1299" s="294">
        <v>2020</v>
      </c>
      <c r="DF1299" s="294">
        <v>2323</v>
      </c>
      <c r="DG1299" s="187">
        <v>2626</v>
      </c>
      <c r="DH1299" s="294">
        <v>1222</v>
      </c>
      <c r="DI1299" s="294">
        <v>1300</v>
      </c>
      <c r="DJ1299" s="294">
        <v>1547</v>
      </c>
      <c r="DK1299" s="294">
        <v>2041</v>
      </c>
      <c r="DL1299" s="294">
        <v>2626</v>
      </c>
      <c r="DM1299" s="294">
        <v>3019</v>
      </c>
      <c r="DN1299" s="187">
        <v>3413</v>
      </c>
    </row>
    <row r="1300" spans="103:118" x14ac:dyDescent="0.2">
      <c r="CY1300" s="187" t="s">
        <v>532</v>
      </c>
      <c r="CZ1300" s="295">
        <v>77551</v>
      </c>
      <c r="DA1300" s="294">
        <v>1040</v>
      </c>
      <c r="DB1300" s="294">
        <v>1100</v>
      </c>
      <c r="DC1300" s="294">
        <v>1310</v>
      </c>
      <c r="DD1300" s="294">
        <v>1730</v>
      </c>
      <c r="DE1300" s="294">
        <v>2220</v>
      </c>
      <c r="DF1300" s="294">
        <v>2553</v>
      </c>
      <c r="DG1300" s="187">
        <v>2886</v>
      </c>
      <c r="DH1300" s="294">
        <v>1352</v>
      </c>
      <c r="DI1300" s="294">
        <v>1430</v>
      </c>
      <c r="DJ1300" s="294">
        <v>1703</v>
      </c>
      <c r="DK1300" s="294">
        <v>2249</v>
      </c>
      <c r="DL1300" s="294">
        <v>2886</v>
      </c>
      <c r="DM1300" s="294">
        <v>3318</v>
      </c>
      <c r="DN1300" s="187">
        <v>3751</v>
      </c>
    </row>
    <row r="1301" spans="103:118" x14ac:dyDescent="0.2">
      <c r="CY1301" s="187" t="s">
        <v>532</v>
      </c>
      <c r="CZ1301" s="295">
        <v>77552</v>
      </c>
      <c r="DA1301" s="294">
        <v>1050</v>
      </c>
      <c r="DB1301" s="294">
        <v>1110</v>
      </c>
      <c r="DC1301" s="294">
        <v>1330</v>
      </c>
      <c r="DD1301" s="294">
        <v>1760</v>
      </c>
      <c r="DE1301" s="294">
        <v>2260</v>
      </c>
      <c r="DF1301" s="294">
        <v>2599</v>
      </c>
      <c r="DG1301" s="187">
        <v>2938</v>
      </c>
      <c r="DH1301" s="294">
        <v>1365</v>
      </c>
      <c r="DI1301" s="294">
        <v>1443</v>
      </c>
      <c r="DJ1301" s="294">
        <v>1729</v>
      </c>
      <c r="DK1301" s="294">
        <v>2288</v>
      </c>
      <c r="DL1301" s="294">
        <v>2938</v>
      </c>
      <c r="DM1301" s="294">
        <v>3378</v>
      </c>
      <c r="DN1301" s="187">
        <v>3819</v>
      </c>
    </row>
    <row r="1302" spans="103:118" x14ac:dyDescent="0.2">
      <c r="CY1302" s="187" t="s">
        <v>532</v>
      </c>
      <c r="CZ1302" s="295">
        <v>77553</v>
      </c>
      <c r="DA1302" s="294">
        <v>1050</v>
      </c>
      <c r="DB1302" s="294">
        <v>1110</v>
      </c>
      <c r="DC1302" s="294">
        <v>1330</v>
      </c>
      <c r="DD1302" s="294">
        <v>1760</v>
      </c>
      <c r="DE1302" s="294">
        <v>2260</v>
      </c>
      <c r="DF1302" s="294">
        <v>2599</v>
      </c>
      <c r="DG1302" s="187">
        <v>2938</v>
      </c>
      <c r="DH1302" s="294">
        <v>1365</v>
      </c>
      <c r="DI1302" s="294">
        <v>1443</v>
      </c>
      <c r="DJ1302" s="294">
        <v>1729</v>
      </c>
      <c r="DK1302" s="294">
        <v>2288</v>
      </c>
      <c r="DL1302" s="294">
        <v>2938</v>
      </c>
      <c r="DM1302" s="294">
        <v>3378</v>
      </c>
      <c r="DN1302" s="187">
        <v>3819</v>
      </c>
    </row>
    <row r="1303" spans="103:118" x14ac:dyDescent="0.2">
      <c r="CY1303" s="187" t="s">
        <v>532</v>
      </c>
      <c r="CZ1303" s="295">
        <v>77554</v>
      </c>
      <c r="DA1303" s="294">
        <v>1110</v>
      </c>
      <c r="DB1303" s="294">
        <v>1180</v>
      </c>
      <c r="DC1303" s="294">
        <v>1410</v>
      </c>
      <c r="DD1303" s="294">
        <v>1860</v>
      </c>
      <c r="DE1303" s="294">
        <v>2390</v>
      </c>
      <c r="DF1303" s="294">
        <v>2748</v>
      </c>
      <c r="DG1303" s="187">
        <v>3107</v>
      </c>
      <c r="DH1303" s="294">
        <v>1443</v>
      </c>
      <c r="DI1303" s="294">
        <v>1534</v>
      </c>
      <c r="DJ1303" s="294">
        <v>1833</v>
      </c>
      <c r="DK1303" s="294">
        <v>2418</v>
      </c>
      <c r="DL1303" s="294">
        <v>3107</v>
      </c>
      <c r="DM1303" s="294">
        <v>3572</v>
      </c>
      <c r="DN1303" s="187">
        <v>4039</v>
      </c>
    </row>
    <row r="1304" spans="103:118" x14ac:dyDescent="0.2">
      <c r="CY1304" s="187" t="s">
        <v>532</v>
      </c>
      <c r="CZ1304" s="295">
        <v>77555</v>
      </c>
      <c r="DA1304" s="294">
        <v>1050</v>
      </c>
      <c r="DB1304" s="294">
        <v>1110</v>
      </c>
      <c r="DC1304" s="294">
        <v>1330</v>
      </c>
      <c r="DD1304" s="294">
        <v>1760</v>
      </c>
      <c r="DE1304" s="294">
        <v>2260</v>
      </c>
      <c r="DF1304" s="294">
        <v>2599</v>
      </c>
      <c r="DG1304" s="187">
        <v>2938</v>
      </c>
      <c r="DH1304" s="294">
        <v>1365</v>
      </c>
      <c r="DI1304" s="294">
        <v>1443</v>
      </c>
      <c r="DJ1304" s="294">
        <v>1729</v>
      </c>
      <c r="DK1304" s="294">
        <v>2288</v>
      </c>
      <c r="DL1304" s="294">
        <v>2938</v>
      </c>
      <c r="DM1304" s="294">
        <v>3378</v>
      </c>
      <c r="DN1304" s="187">
        <v>3819</v>
      </c>
    </row>
    <row r="1305" spans="103:118" x14ac:dyDescent="0.2">
      <c r="CY1305" s="187" t="s">
        <v>532</v>
      </c>
      <c r="CZ1305" s="295">
        <v>77560</v>
      </c>
      <c r="DA1305" s="294">
        <v>770</v>
      </c>
      <c r="DB1305" s="294">
        <v>810</v>
      </c>
      <c r="DC1305" s="294">
        <v>970</v>
      </c>
      <c r="DD1305" s="294">
        <v>1280</v>
      </c>
      <c r="DE1305" s="294">
        <v>1610</v>
      </c>
      <c r="DF1305" s="294">
        <v>1851</v>
      </c>
      <c r="DG1305" s="187">
        <v>2093</v>
      </c>
      <c r="DH1305" s="294">
        <v>1001</v>
      </c>
      <c r="DI1305" s="294">
        <v>1053</v>
      </c>
      <c r="DJ1305" s="294">
        <v>1261</v>
      </c>
      <c r="DK1305" s="294">
        <v>1664</v>
      </c>
      <c r="DL1305" s="294">
        <v>2093</v>
      </c>
      <c r="DM1305" s="294">
        <v>2406</v>
      </c>
      <c r="DN1305" s="187">
        <v>2720</v>
      </c>
    </row>
    <row r="1306" spans="103:118" x14ac:dyDescent="0.2">
      <c r="CY1306" s="187" t="s">
        <v>532</v>
      </c>
      <c r="CZ1306" s="295">
        <v>77561</v>
      </c>
      <c r="DA1306" s="294">
        <v>780</v>
      </c>
      <c r="DB1306" s="294">
        <v>830</v>
      </c>
      <c r="DC1306" s="294">
        <v>990</v>
      </c>
      <c r="DD1306" s="294">
        <v>1310</v>
      </c>
      <c r="DE1306" s="294">
        <v>1680</v>
      </c>
      <c r="DF1306" s="294">
        <v>1932</v>
      </c>
      <c r="DG1306" s="187">
        <v>2184</v>
      </c>
      <c r="DH1306" s="294">
        <v>1014</v>
      </c>
      <c r="DI1306" s="294">
        <v>1079</v>
      </c>
      <c r="DJ1306" s="294">
        <v>1287</v>
      </c>
      <c r="DK1306" s="294">
        <v>1703</v>
      </c>
      <c r="DL1306" s="294">
        <v>2184</v>
      </c>
      <c r="DM1306" s="294">
        <v>2511</v>
      </c>
      <c r="DN1306" s="187">
        <v>2839</v>
      </c>
    </row>
    <row r="1307" spans="103:118" x14ac:dyDescent="0.2">
      <c r="CY1307" s="187" t="s">
        <v>532</v>
      </c>
      <c r="CZ1307" s="295">
        <v>77562</v>
      </c>
      <c r="DA1307" s="294">
        <v>880</v>
      </c>
      <c r="DB1307" s="294">
        <v>930</v>
      </c>
      <c r="DC1307" s="294">
        <v>1110</v>
      </c>
      <c r="DD1307" s="294">
        <v>1470</v>
      </c>
      <c r="DE1307" s="294">
        <v>1880</v>
      </c>
      <c r="DF1307" s="294">
        <v>2162</v>
      </c>
      <c r="DG1307" s="187">
        <v>2444</v>
      </c>
      <c r="DH1307" s="294">
        <v>1144</v>
      </c>
      <c r="DI1307" s="294">
        <v>1209</v>
      </c>
      <c r="DJ1307" s="294">
        <v>1443</v>
      </c>
      <c r="DK1307" s="294">
        <v>1911</v>
      </c>
      <c r="DL1307" s="294">
        <v>2444</v>
      </c>
      <c r="DM1307" s="294">
        <v>2810</v>
      </c>
      <c r="DN1307" s="187">
        <v>3177</v>
      </c>
    </row>
    <row r="1308" spans="103:118" x14ac:dyDescent="0.2">
      <c r="CY1308" s="187" t="s">
        <v>532</v>
      </c>
      <c r="CZ1308" s="295">
        <v>77563</v>
      </c>
      <c r="DA1308" s="294">
        <v>930</v>
      </c>
      <c r="DB1308" s="294">
        <v>990</v>
      </c>
      <c r="DC1308" s="294">
        <v>1180</v>
      </c>
      <c r="DD1308" s="294">
        <v>1560</v>
      </c>
      <c r="DE1308" s="294">
        <v>2000</v>
      </c>
      <c r="DF1308" s="294">
        <v>2300</v>
      </c>
      <c r="DG1308" s="187">
        <v>2600</v>
      </c>
      <c r="DH1308" s="294">
        <v>1209</v>
      </c>
      <c r="DI1308" s="294">
        <v>1287</v>
      </c>
      <c r="DJ1308" s="294">
        <v>1534</v>
      </c>
      <c r="DK1308" s="294">
        <v>2028</v>
      </c>
      <c r="DL1308" s="294">
        <v>2600</v>
      </c>
      <c r="DM1308" s="294">
        <v>2990</v>
      </c>
      <c r="DN1308" s="187">
        <v>3380</v>
      </c>
    </row>
    <row r="1309" spans="103:118" x14ac:dyDescent="0.2">
      <c r="CY1309" s="187" t="s">
        <v>532</v>
      </c>
      <c r="CZ1309" s="295">
        <v>77564</v>
      </c>
      <c r="DA1309" s="294">
        <v>780</v>
      </c>
      <c r="DB1309" s="294">
        <v>830</v>
      </c>
      <c r="DC1309" s="294">
        <v>990</v>
      </c>
      <c r="DD1309" s="294">
        <v>1310</v>
      </c>
      <c r="DE1309" s="294">
        <v>1650</v>
      </c>
      <c r="DF1309" s="294">
        <v>1897</v>
      </c>
      <c r="DG1309" s="187">
        <v>2145</v>
      </c>
      <c r="DH1309" s="294">
        <v>1014</v>
      </c>
      <c r="DI1309" s="294">
        <v>1079</v>
      </c>
      <c r="DJ1309" s="294">
        <v>1287</v>
      </c>
      <c r="DK1309" s="294">
        <v>1703</v>
      </c>
      <c r="DL1309" s="294">
        <v>2145</v>
      </c>
      <c r="DM1309" s="294">
        <v>2466</v>
      </c>
      <c r="DN1309" s="187">
        <v>2788</v>
      </c>
    </row>
    <row r="1310" spans="103:118" x14ac:dyDescent="0.2">
      <c r="CY1310" s="187" t="s">
        <v>532</v>
      </c>
      <c r="CZ1310" s="295">
        <v>77565</v>
      </c>
      <c r="DA1310" s="294">
        <v>1230</v>
      </c>
      <c r="DB1310" s="294">
        <v>1300</v>
      </c>
      <c r="DC1310" s="294">
        <v>1550</v>
      </c>
      <c r="DD1310" s="294">
        <v>2050</v>
      </c>
      <c r="DE1310" s="294">
        <v>2630</v>
      </c>
      <c r="DF1310" s="294">
        <v>3024</v>
      </c>
      <c r="DG1310" s="187">
        <v>3419</v>
      </c>
      <c r="DH1310" s="294">
        <v>1599</v>
      </c>
      <c r="DI1310" s="294">
        <v>1690</v>
      </c>
      <c r="DJ1310" s="294">
        <v>2015</v>
      </c>
      <c r="DK1310" s="294">
        <v>2665</v>
      </c>
      <c r="DL1310" s="294">
        <v>3419</v>
      </c>
      <c r="DM1310" s="294">
        <v>3931</v>
      </c>
      <c r="DN1310" s="187">
        <v>4444</v>
      </c>
    </row>
    <row r="1311" spans="103:118" x14ac:dyDescent="0.2">
      <c r="CY1311" s="187" t="s">
        <v>532</v>
      </c>
      <c r="CZ1311" s="295">
        <v>77568</v>
      </c>
      <c r="DA1311" s="294">
        <v>880</v>
      </c>
      <c r="DB1311" s="294">
        <v>930</v>
      </c>
      <c r="DC1311" s="294">
        <v>1110</v>
      </c>
      <c r="DD1311" s="294">
        <v>1470</v>
      </c>
      <c r="DE1311" s="294">
        <v>1880</v>
      </c>
      <c r="DF1311" s="294">
        <v>2162</v>
      </c>
      <c r="DG1311" s="187">
        <v>2444</v>
      </c>
      <c r="DH1311" s="294">
        <v>1144</v>
      </c>
      <c r="DI1311" s="294">
        <v>1209</v>
      </c>
      <c r="DJ1311" s="294">
        <v>1443</v>
      </c>
      <c r="DK1311" s="294">
        <v>1911</v>
      </c>
      <c r="DL1311" s="294">
        <v>2444</v>
      </c>
      <c r="DM1311" s="294">
        <v>2810</v>
      </c>
      <c r="DN1311" s="187">
        <v>3177</v>
      </c>
    </row>
    <row r="1312" spans="103:118" x14ac:dyDescent="0.2">
      <c r="CY1312" s="187" t="s">
        <v>532</v>
      </c>
      <c r="CZ1312" s="295">
        <v>77571</v>
      </c>
      <c r="DA1312" s="294">
        <v>1090</v>
      </c>
      <c r="DB1312" s="294">
        <v>1150</v>
      </c>
      <c r="DC1312" s="294">
        <v>1380</v>
      </c>
      <c r="DD1312" s="294">
        <v>1820</v>
      </c>
      <c r="DE1312" s="294">
        <v>2340</v>
      </c>
      <c r="DF1312" s="294">
        <v>2691</v>
      </c>
      <c r="DG1312" s="187">
        <v>3042</v>
      </c>
      <c r="DH1312" s="294">
        <v>1417</v>
      </c>
      <c r="DI1312" s="294">
        <v>1495</v>
      </c>
      <c r="DJ1312" s="294">
        <v>1794</v>
      </c>
      <c r="DK1312" s="294">
        <v>2366</v>
      </c>
      <c r="DL1312" s="294">
        <v>3042</v>
      </c>
      <c r="DM1312" s="294">
        <v>3498</v>
      </c>
      <c r="DN1312" s="187">
        <v>3954</v>
      </c>
    </row>
    <row r="1313" spans="103:118" x14ac:dyDescent="0.2">
      <c r="CY1313" s="187" t="s">
        <v>532</v>
      </c>
      <c r="CZ1313" s="295">
        <v>77572</v>
      </c>
      <c r="DA1313" s="294">
        <v>1050</v>
      </c>
      <c r="DB1313" s="294">
        <v>1110</v>
      </c>
      <c r="DC1313" s="294">
        <v>1330</v>
      </c>
      <c r="DD1313" s="294">
        <v>1760</v>
      </c>
      <c r="DE1313" s="294">
        <v>2260</v>
      </c>
      <c r="DF1313" s="294">
        <v>2599</v>
      </c>
      <c r="DG1313" s="187">
        <v>2938</v>
      </c>
      <c r="DH1313" s="294">
        <v>1365</v>
      </c>
      <c r="DI1313" s="294">
        <v>1443</v>
      </c>
      <c r="DJ1313" s="294">
        <v>1729</v>
      </c>
      <c r="DK1313" s="294">
        <v>2288</v>
      </c>
      <c r="DL1313" s="294">
        <v>2938</v>
      </c>
      <c r="DM1313" s="294">
        <v>3378</v>
      </c>
      <c r="DN1313" s="187">
        <v>3819</v>
      </c>
    </row>
    <row r="1314" spans="103:118" x14ac:dyDescent="0.2">
      <c r="CY1314" s="187" t="s">
        <v>532</v>
      </c>
      <c r="CZ1314" s="295">
        <v>77573</v>
      </c>
      <c r="DA1314" s="294">
        <v>1340</v>
      </c>
      <c r="DB1314" s="294">
        <v>1420</v>
      </c>
      <c r="DC1314" s="294">
        <v>1700</v>
      </c>
      <c r="DD1314" s="294">
        <v>2240</v>
      </c>
      <c r="DE1314" s="294">
        <v>2880</v>
      </c>
      <c r="DF1314" s="294">
        <v>3312</v>
      </c>
      <c r="DG1314" s="187">
        <v>3744</v>
      </c>
      <c r="DH1314" s="294">
        <v>1742</v>
      </c>
      <c r="DI1314" s="294">
        <v>1846</v>
      </c>
      <c r="DJ1314" s="294">
        <v>2210</v>
      </c>
      <c r="DK1314" s="294">
        <v>2912</v>
      </c>
      <c r="DL1314" s="294">
        <v>3744</v>
      </c>
      <c r="DM1314" s="294">
        <v>4305</v>
      </c>
      <c r="DN1314" s="187">
        <v>4867</v>
      </c>
    </row>
    <row r="1315" spans="103:118" x14ac:dyDescent="0.2">
      <c r="CY1315" s="187" t="s">
        <v>532</v>
      </c>
      <c r="CZ1315" s="295">
        <v>77574</v>
      </c>
      <c r="DA1315" s="294">
        <v>1050</v>
      </c>
      <c r="DB1315" s="294">
        <v>1110</v>
      </c>
      <c r="DC1315" s="294">
        <v>1330</v>
      </c>
      <c r="DD1315" s="294">
        <v>1760</v>
      </c>
      <c r="DE1315" s="294">
        <v>2260</v>
      </c>
      <c r="DF1315" s="294">
        <v>2599</v>
      </c>
      <c r="DG1315" s="187">
        <v>2938</v>
      </c>
      <c r="DH1315" s="294">
        <v>1365</v>
      </c>
      <c r="DI1315" s="294">
        <v>1443</v>
      </c>
      <c r="DJ1315" s="294">
        <v>1729</v>
      </c>
      <c r="DK1315" s="294">
        <v>2288</v>
      </c>
      <c r="DL1315" s="294">
        <v>2938</v>
      </c>
      <c r="DM1315" s="294">
        <v>3378</v>
      </c>
      <c r="DN1315" s="187">
        <v>3819</v>
      </c>
    </row>
    <row r="1316" spans="103:118" x14ac:dyDescent="0.2">
      <c r="CY1316" s="187" t="s">
        <v>532</v>
      </c>
      <c r="CZ1316" s="295">
        <v>77575</v>
      </c>
      <c r="DA1316" s="294">
        <v>780</v>
      </c>
      <c r="DB1316" s="294">
        <v>830</v>
      </c>
      <c r="DC1316" s="294">
        <v>990</v>
      </c>
      <c r="DD1316" s="294">
        <v>1310</v>
      </c>
      <c r="DE1316" s="294">
        <v>1680</v>
      </c>
      <c r="DF1316" s="294">
        <v>1932</v>
      </c>
      <c r="DG1316" s="187">
        <v>2184</v>
      </c>
      <c r="DH1316" s="294">
        <v>1014</v>
      </c>
      <c r="DI1316" s="294">
        <v>1079</v>
      </c>
      <c r="DJ1316" s="294">
        <v>1287</v>
      </c>
      <c r="DK1316" s="294">
        <v>1703</v>
      </c>
      <c r="DL1316" s="294">
        <v>2184</v>
      </c>
      <c r="DM1316" s="294">
        <v>2511</v>
      </c>
      <c r="DN1316" s="187">
        <v>2839</v>
      </c>
    </row>
    <row r="1317" spans="103:118" x14ac:dyDescent="0.2">
      <c r="CY1317" s="187" t="s">
        <v>532</v>
      </c>
      <c r="CZ1317" s="295">
        <v>77580</v>
      </c>
      <c r="DA1317" s="294">
        <v>930</v>
      </c>
      <c r="DB1317" s="294">
        <v>980</v>
      </c>
      <c r="DC1317" s="294">
        <v>1170</v>
      </c>
      <c r="DD1317" s="294">
        <v>1550</v>
      </c>
      <c r="DE1317" s="294">
        <v>1990</v>
      </c>
      <c r="DF1317" s="294">
        <v>2288</v>
      </c>
      <c r="DG1317" s="187">
        <v>2587</v>
      </c>
      <c r="DH1317" s="294">
        <v>1209</v>
      </c>
      <c r="DI1317" s="294">
        <v>1274</v>
      </c>
      <c r="DJ1317" s="294">
        <v>1521</v>
      </c>
      <c r="DK1317" s="294">
        <v>2015</v>
      </c>
      <c r="DL1317" s="294">
        <v>2587</v>
      </c>
      <c r="DM1317" s="294">
        <v>2974</v>
      </c>
      <c r="DN1317" s="187">
        <v>3363</v>
      </c>
    </row>
    <row r="1318" spans="103:118" x14ac:dyDescent="0.2">
      <c r="CY1318" s="187" t="s">
        <v>532</v>
      </c>
      <c r="CZ1318" s="295">
        <v>77581</v>
      </c>
      <c r="DA1318" s="294">
        <v>1020</v>
      </c>
      <c r="DB1318" s="294">
        <v>1250</v>
      </c>
      <c r="DC1318" s="294">
        <v>1420</v>
      </c>
      <c r="DD1318" s="294">
        <v>1850</v>
      </c>
      <c r="DE1318" s="294">
        <v>2400</v>
      </c>
      <c r="DF1318" s="294">
        <v>2760</v>
      </c>
      <c r="DG1318" s="187">
        <v>3120</v>
      </c>
      <c r="DH1318" s="294">
        <v>1326</v>
      </c>
      <c r="DI1318" s="294">
        <v>1625</v>
      </c>
      <c r="DJ1318" s="294">
        <v>1846</v>
      </c>
      <c r="DK1318" s="294">
        <v>2405</v>
      </c>
      <c r="DL1318" s="294">
        <v>3120</v>
      </c>
      <c r="DM1318" s="294">
        <v>3588</v>
      </c>
      <c r="DN1318" s="187">
        <v>4056</v>
      </c>
    </row>
    <row r="1319" spans="103:118" x14ac:dyDescent="0.2">
      <c r="CY1319" s="187" t="s">
        <v>532</v>
      </c>
      <c r="CZ1319" s="295">
        <v>77582</v>
      </c>
      <c r="DA1319" s="294">
        <v>820</v>
      </c>
      <c r="DB1319" s="294">
        <v>870</v>
      </c>
      <c r="DC1319" s="294">
        <v>1040</v>
      </c>
      <c r="DD1319" s="294">
        <v>1370</v>
      </c>
      <c r="DE1319" s="294">
        <v>1760</v>
      </c>
      <c r="DF1319" s="294">
        <v>2024</v>
      </c>
      <c r="DG1319" s="187">
        <v>2288</v>
      </c>
      <c r="DH1319" s="294">
        <v>1066</v>
      </c>
      <c r="DI1319" s="294">
        <v>1131</v>
      </c>
      <c r="DJ1319" s="294">
        <v>1352</v>
      </c>
      <c r="DK1319" s="294">
        <v>1781</v>
      </c>
      <c r="DL1319" s="294">
        <v>2288</v>
      </c>
      <c r="DM1319" s="294">
        <v>2631</v>
      </c>
      <c r="DN1319" s="187">
        <v>2974</v>
      </c>
    </row>
    <row r="1320" spans="103:118" x14ac:dyDescent="0.2">
      <c r="CY1320" s="187" t="s">
        <v>532</v>
      </c>
      <c r="CZ1320" s="295">
        <v>77583</v>
      </c>
      <c r="DA1320" s="294">
        <v>850</v>
      </c>
      <c r="DB1320" s="294">
        <v>1040</v>
      </c>
      <c r="DC1320" s="294">
        <v>1180</v>
      </c>
      <c r="DD1320" s="294">
        <v>1540</v>
      </c>
      <c r="DE1320" s="294">
        <v>2000</v>
      </c>
      <c r="DF1320" s="294">
        <v>2300</v>
      </c>
      <c r="DG1320" s="187">
        <v>2600</v>
      </c>
      <c r="DH1320" s="294">
        <v>1105</v>
      </c>
      <c r="DI1320" s="294">
        <v>1352</v>
      </c>
      <c r="DJ1320" s="294">
        <v>1534</v>
      </c>
      <c r="DK1320" s="294">
        <v>2002</v>
      </c>
      <c r="DL1320" s="294">
        <v>2600</v>
      </c>
      <c r="DM1320" s="294">
        <v>2990</v>
      </c>
      <c r="DN1320" s="187">
        <v>3380</v>
      </c>
    </row>
    <row r="1321" spans="103:118" x14ac:dyDescent="0.2">
      <c r="CY1321" s="187" t="s">
        <v>532</v>
      </c>
      <c r="CZ1321" s="295">
        <v>77584</v>
      </c>
      <c r="DA1321" s="294">
        <v>1210</v>
      </c>
      <c r="DB1321" s="294">
        <v>1500</v>
      </c>
      <c r="DC1321" s="294">
        <v>1690</v>
      </c>
      <c r="DD1321" s="294">
        <v>2200</v>
      </c>
      <c r="DE1321" s="294">
        <v>2860</v>
      </c>
      <c r="DF1321" s="294">
        <v>3289</v>
      </c>
      <c r="DG1321" s="187">
        <v>3718</v>
      </c>
      <c r="DH1321" s="294">
        <v>1573</v>
      </c>
      <c r="DI1321" s="294">
        <v>1950</v>
      </c>
      <c r="DJ1321" s="294">
        <v>2197</v>
      </c>
      <c r="DK1321" s="294">
        <v>2860</v>
      </c>
      <c r="DL1321" s="294">
        <v>3718</v>
      </c>
      <c r="DM1321" s="294">
        <v>4275</v>
      </c>
      <c r="DN1321" s="187">
        <v>4833</v>
      </c>
    </row>
    <row r="1322" spans="103:118" x14ac:dyDescent="0.2">
      <c r="CY1322" s="187" t="s">
        <v>532</v>
      </c>
      <c r="CZ1322" s="295">
        <v>77586</v>
      </c>
      <c r="DA1322" s="294">
        <v>1190</v>
      </c>
      <c r="DB1322" s="294">
        <v>1260</v>
      </c>
      <c r="DC1322" s="294">
        <v>1510</v>
      </c>
      <c r="DD1322" s="294">
        <v>1990</v>
      </c>
      <c r="DE1322" s="294">
        <v>2560</v>
      </c>
      <c r="DF1322" s="294">
        <v>2944</v>
      </c>
      <c r="DG1322" s="187">
        <v>3328</v>
      </c>
      <c r="DH1322" s="294">
        <v>1547</v>
      </c>
      <c r="DI1322" s="294">
        <v>1638</v>
      </c>
      <c r="DJ1322" s="294">
        <v>1963</v>
      </c>
      <c r="DK1322" s="294">
        <v>2587</v>
      </c>
      <c r="DL1322" s="294">
        <v>3328</v>
      </c>
      <c r="DM1322" s="294">
        <v>3827</v>
      </c>
      <c r="DN1322" s="187">
        <v>4326</v>
      </c>
    </row>
    <row r="1323" spans="103:118" x14ac:dyDescent="0.2">
      <c r="CY1323" s="187" t="s">
        <v>532</v>
      </c>
      <c r="CZ1323" s="295">
        <v>77587</v>
      </c>
      <c r="DA1323" s="294">
        <v>930</v>
      </c>
      <c r="DB1323" s="294">
        <v>980</v>
      </c>
      <c r="DC1323" s="294">
        <v>1170</v>
      </c>
      <c r="DD1323" s="294">
        <v>1550</v>
      </c>
      <c r="DE1323" s="294">
        <v>1990</v>
      </c>
      <c r="DF1323" s="294">
        <v>2288</v>
      </c>
      <c r="DG1323" s="187">
        <v>2587</v>
      </c>
      <c r="DH1323" s="294">
        <v>1209</v>
      </c>
      <c r="DI1323" s="294">
        <v>1274</v>
      </c>
      <c r="DJ1323" s="294">
        <v>1521</v>
      </c>
      <c r="DK1323" s="294">
        <v>2015</v>
      </c>
      <c r="DL1323" s="294">
        <v>2587</v>
      </c>
      <c r="DM1323" s="294">
        <v>2974</v>
      </c>
      <c r="DN1323" s="187">
        <v>3363</v>
      </c>
    </row>
    <row r="1324" spans="103:118" x14ac:dyDescent="0.2">
      <c r="CY1324" s="187" t="s">
        <v>532</v>
      </c>
      <c r="CZ1324" s="295">
        <v>77590</v>
      </c>
      <c r="DA1324" s="294">
        <v>930</v>
      </c>
      <c r="DB1324" s="294">
        <v>990</v>
      </c>
      <c r="DC1324" s="294">
        <v>1180</v>
      </c>
      <c r="DD1324" s="294">
        <v>1560</v>
      </c>
      <c r="DE1324" s="294">
        <v>2000</v>
      </c>
      <c r="DF1324" s="294">
        <v>2300</v>
      </c>
      <c r="DG1324" s="187">
        <v>2600</v>
      </c>
      <c r="DH1324" s="294">
        <v>1209</v>
      </c>
      <c r="DI1324" s="294">
        <v>1287</v>
      </c>
      <c r="DJ1324" s="294">
        <v>1534</v>
      </c>
      <c r="DK1324" s="294">
        <v>2028</v>
      </c>
      <c r="DL1324" s="294">
        <v>2600</v>
      </c>
      <c r="DM1324" s="294">
        <v>2990</v>
      </c>
      <c r="DN1324" s="187">
        <v>3380</v>
      </c>
    </row>
    <row r="1325" spans="103:118" x14ac:dyDescent="0.2">
      <c r="CY1325" s="187" t="s">
        <v>532</v>
      </c>
      <c r="CZ1325" s="295">
        <v>77591</v>
      </c>
      <c r="DA1325" s="294">
        <v>980</v>
      </c>
      <c r="DB1325" s="294">
        <v>1040</v>
      </c>
      <c r="DC1325" s="294">
        <v>1240</v>
      </c>
      <c r="DD1325" s="294">
        <v>1640</v>
      </c>
      <c r="DE1325" s="294">
        <v>2100</v>
      </c>
      <c r="DF1325" s="294">
        <v>2415</v>
      </c>
      <c r="DG1325" s="187">
        <v>2730</v>
      </c>
      <c r="DH1325" s="294">
        <v>1274</v>
      </c>
      <c r="DI1325" s="294">
        <v>1352</v>
      </c>
      <c r="DJ1325" s="294">
        <v>1612</v>
      </c>
      <c r="DK1325" s="294">
        <v>2132</v>
      </c>
      <c r="DL1325" s="294">
        <v>2730</v>
      </c>
      <c r="DM1325" s="294">
        <v>3139</v>
      </c>
      <c r="DN1325" s="187">
        <v>3549</v>
      </c>
    </row>
    <row r="1326" spans="103:118" x14ac:dyDescent="0.2">
      <c r="CY1326" s="187" t="s">
        <v>532</v>
      </c>
      <c r="CZ1326" s="295">
        <v>77597</v>
      </c>
      <c r="DA1326" s="294">
        <v>800</v>
      </c>
      <c r="DB1326" s="294">
        <v>850</v>
      </c>
      <c r="DC1326" s="294">
        <v>1020</v>
      </c>
      <c r="DD1326" s="294">
        <v>1350</v>
      </c>
      <c r="DE1326" s="294">
        <v>1730</v>
      </c>
      <c r="DF1326" s="294">
        <v>1989</v>
      </c>
      <c r="DG1326" s="187">
        <v>2249</v>
      </c>
      <c r="DH1326" s="294">
        <v>1040</v>
      </c>
      <c r="DI1326" s="294">
        <v>1105</v>
      </c>
      <c r="DJ1326" s="294">
        <v>1326</v>
      </c>
      <c r="DK1326" s="294">
        <v>1755</v>
      </c>
      <c r="DL1326" s="294">
        <v>2249</v>
      </c>
      <c r="DM1326" s="294">
        <v>2585</v>
      </c>
      <c r="DN1326" s="187">
        <v>2923</v>
      </c>
    </row>
    <row r="1327" spans="103:118" x14ac:dyDescent="0.2">
      <c r="CY1327" s="187" t="s">
        <v>532</v>
      </c>
      <c r="CZ1327" s="295">
        <v>77598</v>
      </c>
      <c r="DA1327" s="294">
        <v>1170</v>
      </c>
      <c r="DB1327" s="294">
        <v>1240</v>
      </c>
      <c r="DC1327" s="294">
        <v>1480</v>
      </c>
      <c r="DD1327" s="294">
        <v>1950</v>
      </c>
      <c r="DE1327" s="294">
        <v>2510</v>
      </c>
      <c r="DF1327" s="294">
        <v>2886</v>
      </c>
      <c r="DG1327" s="187">
        <v>3263</v>
      </c>
      <c r="DH1327" s="294">
        <v>1521</v>
      </c>
      <c r="DI1327" s="294">
        <v>1612</v>
      </c>
      <c r="DJ1327" s="294">
        <v>1924</v>
      </c>
      <c r="DK1327" s="294">
        <v>2535</v>
      </c>
      <c r="DL1327" s="294">
        <v>3263</v>
      </c>
      <c r="DM1327" s="294">
        <v>3751</v>
      </c>
      <c r="DN1327" s="187">
        <v>4241</v>
      </c>
    </row>
    <row r="1328" spans="103:118" x14ac:dyDescent="0.2">
      <c r="CY1328" s="187" t="s">
        <v>532</v>
      </c>
      <c r="CZ1328" s="295">
        <v>77617</v>
      </c>
      <c r="DA1328" s="294">
        <v>1050</v>
      </c>
      <c r="DB1328" s="294">
        <v>1110</v>
      </c>
      <c r="DC1328" s="294">
        <v>1330</v>
      </c>
      <c r="DD1328" s="294">
        <v>1760</v>
      </c>
      <c r="DE1328" s="294">
        <v>2260</v>
      </c>
      <c r="DF1328" s="294">
        <v>2599</v>
      </c>
      <c r="DG1328" s="187">
        <v>2938</v>
      </c>
      <c r="DH1328" s="294">
        <v>1365</v>
      </c>
      <c r="DI1328" s="294">
        <v>1443</v>
      </c>
      <c r="DJ1328" s="294">
        <v>1729</v>
      </c>
      <c r="DK1328" s="294">
        <v>2288</v>
      </c>
      <c r="DL1328" s="294">
        <v>2938</v>
      </c>
      <c r="DM1328" s="294">
        <v>3378</v>
      </c>
      <c r="DN1328" s="187">
        <v>3819</v>
      </c>
    </row>
    <row r="1329" spans="103:118" x14ac:dyDescent="0.2">
      <c r="CY1329" s="187" t="s">
        <v>532</v>
      </c>
      <c r="CZ1329" s="295">
        <v>77623</v>
      </c>
      <c r="DA1329" s="294">
        <v>830</v>
      </c>
      <c r="DB1329" s="294">
        <v>880</v>
      </c>
      <c r="DC1329" s="294">
        <v>1050</v>
      </c>
      <c r="DD1329" s="294">
        <v>1390</v>
      </c>
      <c r="DE1329" s="294">
        <v>1780</v>
      </c>
      <c r="DF1329" s="294">
        <v>2047</v>
      </c>
      <c r="DG1329" s="187">
        <v>2314</v>
      </c>
      <c r="DH1329" s="294">
        <v>1079</v>
      </c>
      <c r="DI1329" s="294">
        <v>1144</v>
      </c>
      <c r="DJ1329" s="294">
        <v>1365</v>
      </c>
      <c r="DK1329" s="294">
        <v>1807</v>
      </c>
      <c r="DL1329" s="294">
        <v>2314</v>
      </c>
      <c r="DM1329" s="294">
        <v>2661</v>
      </c>
      <c r="DN1329" s="187">
        <v>3008</v>
      </c>
    </row>
    <row r="1330" spans="103:118" x14ac:dyDescent="0.2">
      <c r="CY1330" s="187" t="s">
        <v>532</v>
      </c>
      <c r="CZ1330" s="295">
        <v>77629</v>
      </c>
      <c r="DA1330" s="294">
        <v>830</v>
      </c>
      <c r="DB1330" s="294">
        <v>870</v>
      </c>
      <c r="DC1330" s="294">
        <v>1050</v>
      </c>
      <c r="DD1330" s="294">
        <v>1370</v>
      </c>
      <c r="DE1330" s="294">
        <v>1500</v>
      </c>
      <c r="DF1330" s="294">
        <v>1725</v>
      </c>
      <c r="DG1330" s="187">
        <v>1950</v>
      </c>
      <c r="DH1330" s="294">
        <v>1079</v>
      </c>
      <c r="DI1330" s="294">
        <v>1131</v>
      </c>
      <c r="DJ1330" s="294">
        <v>1365</v>
      </c>
      <c r="DK1330" s="294">
        <v>1781</v>
      </c>
      <c r="DL1330" s="294">
        <v>1950</v>
      </c>
      <c r="DM1330" s="294">
        <v>2242</v>
      </c>
      <c r="DN1330" s="187">
        <v>2535</v>
      </c>
    </row>
    <row r="1331" spans="103:118" x14ac:dyDescent="0.2">
      <c r="CY1331" s="187" t="s">
        <v>532</v>
      </c>
      <c r="CZ1331" s="295">
        <v>77650</v>
      </c>
      <c r="DA1331" s="294">
        <v>1050</v>
      </c>
      <c r="DB1331" s="294">
        <v>1110</v>
      </c>
      <c r="DC1331" s="294">
        <v>1330</v>
      </c>
      <c r="DD1331" s="294">
        <v>1760</v>
      </c>
      <c r="DE1331" s="294">
        <v>2260</v>
      </c>
      <c r="DF1331" s="294">
        <v>2599</v>
      </c>
      <c r="DG1331" s="187">
        <v>2938</v>
      </c>
      <c r="DH1331" s="294">
        <v>1365</v>
      </c>
      <c r="DI1331" s="294">
        <v>1443</v>
      </c>
      <c r="DJ1331" s="294">
        <v>1729</v>
      </c>
      <c r="DK1331" s="294">
        <v>2288</v>
      </c>
      <c r="DL1331" s="294">
        <v>2938</v>
      </c>
      <c r="DM1331" s="294">
        <v>3378</v>
      </c>
      <c r="DN1331" s="187">
        <v>3819</v>
      </c>
    </row>
    <row r="1332" spans="103:118" x14ac:dyDescent="0.2">
      <c r="CY1332" s="187" t="s">
        <v>532</v>
      </c>
      <c r="CZ1332" s="295">
        <v>77661</v>
      </c>
      <c r="DA1332" s="294">
        <v>760</v>
      </c>
      <c r="DB1332" s="294">
        <v>800</v>
      </c>
      <c r="DC1332" s="294">
        <v>960</v>
      </c>
      <c r="DD1332" s="294">
        <v>1260</v>
      </c>
      <c r="DE1332" s="294">
        <v>1590</v>
      </c>
      <c r="DF1332" s="294">
        <v>1828</v>
      </c>
      <c r="DG1332" s="187">
        <v>2067</v>
      </c>
      <c r="DH1332" s="294">
        <v>988</v>
      </c>
      <c r="DI1332" s="294">
        <v>1040</v>
      </c>
      <c r="DJ1332" s="294">
        <v>1248</v>
      </c>
      <c r="DK1332" s="294">
        <v>1638</v>
      </c>
      <c r="DL1332" s="294">
        <v>2067</v>
      </c>
      <c r="DM1332" s="294">
        <v>2376</v>
      </c>
      <c r="DN1332" s="187">
        <v>2687</v>
      </c>
    </row>
    <row r="1333" spans="103:118" x14ac:dyDescent="0.2">
      <c r="CY1333" s="187" t="s">
        <v>532</v>
      </c>
      <c r="CZ1333" s="295">
        <v>77665</v>
      </c>
      <c r="DA1333" s="294">
        <v>720</v>
      </c>
      <c r="DB1333" s="294">
        <v>760</v>
      </c>
      <c r="DC1333" s="294">
        <v>910</v>
      </c>
      <c r="DD1333" s="294">
        <v>1190</v>
      </c>
      <c r="DE1333" s="294">
        <v>1480</v>
      </c>
      <c r="DF1333" s="294">
        <v>1702</v>
      </c>
      <c r="DG1333" s="187">
        <v>1924</v>
      </c>
      <c r="DH1333" s="294">
        <v>936</v>
      </c>
      <c r="DI1333" s="294">
        <v>988</v>
      </c>
      <c r="DJ1333" s="294">
        <v>1183</v>
      </c>
      <c r="DK1333" s="294">
        <v>1547</v>
      </c>
      <c r="DL1333" s="294">
        <v>1924</v>
      </c>
      <c r="DM1333" s="294">
        <v>2212</v>
      </c>
      <c r="DN1333" s="187">
        <v>2501</v>
      </c>
    </row>
    <row r="1334" spans="103:118" x14ac:dyDescent="0.2">
      <c r="CY1334" s="187" t="s">
        <v>532</v>
      </c>
      <c r="CZ1334" s="295">
        <v>77868</v>
      </c>
      <c r="DA1334" s="294">
        <v>810</v>
      </c>
      <c r="DB1334" s="294">
        <v>860</v>
      </c>
      <c r="DC1334" s="294">
        <v>970</v>
      </c>
      <c r="DD1334" s="294">
        <v>1360</v>
      </c>
      <c r="DE1334" s="294">
        <v>1470</v>
      </c>
      <c r="DF1334" s="294">
        <v>1690</v>
      </c>
      <c r="DG1334" s="187">
        <v>1911</v>
      </c>
      <c r="DH1334" s="294">
        <v>1053</v>
      </c>
      <c r="DI1334" s="294">
        <v>1118</v>
      </c>
      <c r="DJ1334" s="294">
        <v>1261</v>
      </c>
      <c r="DK1334" s="294">
        <v>1768</v>
      </c>
      <c r="DL1334" s="294">
        <v>1911</v>
      </c>
      <c r="DM1334" s="294">
        <v>2197</v>
      </c>
      <c r="DN1334" s="187">
        <v>2484</v>
      </c>
    </row>
    <row r="1335" spans="103:118" x14ac:dyDescent="0.2">
      <c r="CY1335" s="187" t="s">
        <v>532</v>
      </c>
      <c r="CZ1335" s="295">
        <v>77873</v>
      </c>
      <c r="DA1335" s="294">
        <v>720</v>
      </c>
      <c r="DB1335" s="294">
        <v>760</v>
      </c>
      <c r="DC1335" s="294">
        <v>910</v>
      </c>
      <c r="DD1335" s="294">
        <v>1200</v>
      </c>
      <c r="DE1335" s="294">
        <v>1540</v>
      </c>
      <c r="DF1335" s="294">
        <v>1771</v>
      </c>
      <c r="DG1335" s="187">
        <v>2002</v>
      </c>
      <c r="DH1335" s="294">
        <v>936</v>
      </c>
      <c r="DI1335" s="294">
        <v>988</v>
      </c>
      <c r="DJ1335" s="294">
        <v>1183</v>
      </c>
      <c r="DK1335" s="294">
        <v>1560</v>
      </c>
      <c r="DL1335" s="294">
        <v>2002</v>
      </c>
      <c r="DM1335" s="294">
        <v>2302</v>
      </c>
      <c r="DN1335" s="187">
        <v>2602</v>
      </c>
    </row>
    <row r="1336" spans="103:118" x14ac:dyDescent="0.2">
      <c r="CY1336" s="187" t="s">
        <v>474</v>
      </c>
      <c r="CZ1336" s="295">
        <v>79837</v>
      </c>
      <c r="DA1336" s="294">
        <v>730</v>
      </c>
      <c r="DB1336" s="294">
        <v>890</v>
      </c>
      <c r="DC1336" s="294">
        <v>1050</v>
      </c>
      <c r="DD1336" s="294">
        <v>1270</v>
      </c>
      <c r="DE1336" s="294">
        <v>1780</v>
      </c>
      <c r="DF1336" s="294">
        <v>2047</v>
      </c>
      <c r="DG1336" s="187">
        <v>2314</v>
      </c>
      <c r="DH1336" s="294">
        <v>949</v>
      </c>
      <c r="DI1336" s="294">
        <v>1157</v>
      </c>
      <c r="DJ1336" s="294">
        <v>1365</v>
      </c>
      <c r="DK1336" s="294">
        <v>1651</v>
      </c>
      <c r="DL1336" s="294">
        <v>2314</v>
      </c>
      <c r="DM1336" s="294">
        <v>2661</v>
      </c>
      <c r="DN1336" s="187">
        <v>3008</v>
      </c>
    </row>
    <row r="1337" spans="103:118" x14ac:dyDescent="0.2">
      <c r="CY1337" s="187" t="s">
        <v>474</v>
      </c>
      <c r="CZ1337" s="295">
        <v>79839</v>
      </c>
      <c r="DA1337" s="294">
        <v>660</v>
      </c>
      <c r="DB1337" s="294">
        <v>810</v>
      </c>
      <c r="DC1337" s="294">
        <v>950</v>
      </c>
      <c r="DD1337" s="294">
        <v>1150</v>
      </c>
      <c r="DE1337" s="294">
        <v>1610</v>
      </c>
      <c r="DF1337" s="294">
        <v>1851</v>
      </c>
      <c r="DG1337" s="187">
        <v>2093</v>
      </c>
      <c r="DH1337" s="294">
        <v>858</v>
      </c>
      <c r="DI1337" s="294">
        <v>1053</v>
      </c>
      <c r="DJ1337" s="294">
        <v>1235</v>
      </c>
      <c r="DK1337" s="294">
        <v>1495</v>
      </c>
      <c r="DL1337" s="294">
        <v>2093</v>
      </c>
      <c r="DM1337" s="294">
        <v>2406</v>
      </c>
      <c r="DN1337" s="187">
        <v>2720</v>
      </c>
    </row>
    <row r="1338" spans="103:118" x14ac:dyDescent="0.2">
      <c r="CY1338" s="187" t="s">
        <v>474</v>
      </c>
      <c r="CZ1338" s="295">
        <v>79847</v>
      </c>
      <c r="DA1338" s="294">
        <v>860</v>
      </c>
      <c r="DB1338" s="294">
        <v>1050</v>
      </c>
      <c r="DC1338" s="294">
        <v>1250</v>
      </c>
      <c r="DD1338" s="294">
        <v>1520</v>
      </c>
      <c r="DE1338" s="294">
        <v>2120</v>
      </c>
      <c r="DF1338" s="294">
        <v>2438</v>
      </c>
      <c r="DG1338" s="187">
        <v>2756</v>
      </c>
      <c r="DH1338" s="294">
        <v>1118</v>
      </c>
      <c r="DI1338" s="294">
        <v>1365</v>
      </c>
      <c r="DJ1338" s="294">
        <v>1625</v>
      </c>
      <c r="DK1338" s="294">
        <v>1976</v>
      </c>
      <c r="DL1338" s="294">
        <v>2756</v>
      </c>
      <c r="DM1338" s="294">
        <v>3169</v>
      </c>
      <c r="DN1338" s="187">
        <v>3582</v>
      </c>
    </row>
    <row r="1339" spans="103:118" x14ac:dyDescent="0.2">
      <c r="CY1339" s="187" t="s">
        <v>474</v>
      </c>
      <c r="CZ1339" s="295">
        <v>79851</v>
      </c>
      <c r="DA1339" s="294">
        <v>700</v>
      </c>
      <c r="DB1339" s="294">
        <v>850</v>
      </c>
      <c r="DC1339" s="294">
        <v>1000</v>
      </c>
      <c r="DD1339" s="294">
        <v>1210</v>
      </c>
      <c r="DE1339" s="294">
        <v>1700</v>
      </c>
      <c r="DF1339" s="294">
        <v>1955</v>
      </c>
      <c r="DG1339" s="187">
        <v>2210</v>
      </c>
      <c r="DH1339" s="294">
        <v>910</v>
      </c>
      <c r="DI1339" s="294">
        <v>1105</v>
      </c>
      <c r="DJ1339" s="294">
        <v>1300</v>
      </c>
      <c r="DK1339" s="294">
        <v>1573</v>
      </c>
      <c r="DL1339" s="294">
        <v>2210</v>
      </c>
      <c r="DM1339" s="294">
        <v>2541</v>
      </c>
      <c r="DN1339" s="187">
        <v>2873</v>
      </c>
    </row>
    <row r="1340" spans="103:118" x14ac:dyDescent="0.2">
      <c r="CY1340" s="187" t="s">
        <v>474</v>
      </c>
      <c r="CZ1340" s="295">
        <v>79855</v>
      </c>
      <c r="DA1340" s="294">
        <v>730</v>
      </c>
      <c r="DB1340" s="294">
        <v>890</v>
      </c>
      <c r="DC1340" s="294">
        <v>1050</v>
      </c>
      <c r="DD1340" s="294">
        <v>1270</v>
      </c>
      <c r="DE1340" s="294">
        <v>1780</v>
      </c>
      <c r="DF1340" s="294">
        <v>2047</v>
      </c>
      <c r="DG1340" s="187">
        <v>2314</v>
      </c>
      <c r="DH1340" s="294">
        <v>949</v>
      </c>
      <c r="DI1340" s="294">
        <v>1157</v>
      </c>
      <c r="DJ1340" s="294">
        <v>1365</v>
      </c>
      <c r="DK1340" s="294">
        <v>1651</v>
      </c>
      <c r="DL1340" s="294">
        <v>2314</v>
      </c>
      <c r="DM1340" s="294">
        <v>2661</v>
      </c>
      <c r="DN1340" s="187">
        <v>3008</v>
      </c>
    </row>
    <row r="1341" spans="103:118" x14ac:dyDescent="0.2">
      <c r="CY1341" s="187" t="s">
        <v>474</v>
      </c>
      <c r="CZ1341" s="295">
        <v>79938</v>
      </c>
      <c r="DA1341" s="294">
        <v>1030</v>
      </c>
      <c r="DB1341" s="294">
        <v>1250</v>
      </c>
      <c r="DC1341" s="294">
        <v>1470</v>
      </c>
      <c r="DD1341" s="294">
        <v>2040</v>
      </c>
      <c r="DE1341" s="294">
        <v>2500</v>
      </c>
      <c r="DF1341" s="294">
        <v>2875</v>
      </c>
      <c r="DG1341" s="187">
        <v>3250</v>
      </c>
      <c r="DH1341" s="294">
        <v>1339</v>
      </c>
      <c r="DI1341" s="294">
        <v>1625</v>
      </c>
      <c r="DJ1341" s="294">
        <v>1911</v>
      </c>
      <c r="DK1341" s="294">
        <v>2652</v>
      </c>
      <c r="DL1341" s="294">
        <v>3250</v>
      </c>
      <c r="DM1341" s="294">
        <v>3737</v>
      </c>
      <c r="DN1341" s="187">
        <v>4225</v>
      </c>
    </row>
    <row r="1342" spans="103:118" x14ac:dyDescent="0.2">
      <c r="CY1342" s="187" t="s">
        <v>475</v>
      </c>
      <c r="CZ1342" s="295">
        <v>78004</v>
      </c>
      <c r="DA1342" s="294">
        <v>1250</v>
      </c>
      <c r="DB1342" s="294">
        <v>1390</v>
      </c>
      <c r="DC1342" s="294">
        <v>1700</v>
      </c>
      <c r="DD1342" s="294">
        <v>2200</v>
      </c>
      <c r="DE1342" s="294">
        <v>2550</v>
      </c>
      <c r="DF1342" s="294">
        <v>2932</v>
      </c>
      <c r="DG1342" s="187">
        <v>3315</v>
      </c>
      <c r="DH1342" s="294">
        <v>1625</v>
      </c>
      <c r="DI1342" s="294">
        <v>1807</v>
      </c>
      <c r="DJ1342" s="294">
        <v>2210</v>
      </c>
      <c r="DK1342" s="294">
        <v>2860</v>
      </c>
      <c r="DL1342" s="294">
        <v>3315</v>
      </c>
      <c r="DM1342" s="294">
        <v>3811</v>
      </c>
      <c r="DN1342" s="187">
        <v>4309</v>
      </c>
    </row>
    <row r="1343" spans="103:118" x14ac:dyDescent="0.2">
      <c r="CY1343" s="187" t="s">
        <v>475</v>
      </c>
      <c r="CZ1343" s="295">
        <v>78006</v>
      </c>
      <c r="DA1343" s="294">
        <v>1280</v>
      </c>
      <c r="DB1343" s="294">
        <v>1420</v>
      </c>
      <c r="DC1343" s="294">
        <v>1740</v>
      </c>
      <c r="DD1343" s="294">
        <v>2280</v>
      </c>
      <c r="DE1343" s="294">
        <v>2600</v>
      </c>
      <c r="DF1343" s="294">
        <v>2990</v>
      </c>
      <c r="DG1343" s="187">
        <v>3380</v>
      </c>
      <c r="DH1343" s="294">
        <v>1664</v>
      </c>
      <c r="DI1343" s="294">
        <v>1846</v>
      </c>
      <c r="DJ1343" s="294">
        <v>2262</v>
      </c>
      <c r="DK1343" s="294">
        <v>2964</v>
      </c>
      <c r="DL1343" s="294">
        <v>3380</v>
      </c>
      <c r="DM1343" s="294">
        <v>3887</v>
      </c>
      <c r="DN1343" s="187">
        <v>4394</v>
      </c>
    </row>
    <row r="1344" spans="103:118" x14ac:dyDescent="0.2">
      <c r="CY1344" s="187" t="s">
        <v>475</v>
      </c>
      <c r="CZ1344" s="295">
        <v>78013</v>
      </c>
      <c r="DA1344" s="294">
        <v>910</v>
      </c>
      <c r="DB1344" s="294">
        <v>1100</v>
      </c>
      <c r="DC1344" s="294">
        <v>1360</v>
      </c>
      <c r="DD1344" s="294">
        <v>1650</v>
      </c>
      <c r="DE1344" s="294">
        <v>2070</v>
      </c>
      <c r="DF1344" s="294">
        <v>2380</v>
      </c>
      <c r="DG1344" s="187">
        <v>2691</v>
      </c>
      <c r="DH1344" s="294">
        <v>1183</v>
      </c>
      <c r="DI1344" s="294">
        <v>1430</v>
      </c>
      <c r="DJ1344" s="294">
        <v>1768</v>
      </c>
      <c r="DK1344" s="294">
        <v>2145</v>
      </c>
      <c r="DL1344" s="294">
        <v>2691</v>
      </c>
      <c r="DM1344" s="294">
        <v>3094</v>
      </c>
      <c r="DN1344" s="187">
        <v>3498</v>
      </c>
    </row>
    <row r="1345" spans="103:118" x14ac:dyDescent="0.2">
      <c r="CY1345" s="187" t="s">
        <v>475</v>
      </c>
      <c r="CZ1345" s="295">
        <v>78015</v>
      </c>
      <c r="DA1345" s="294">
        <v>1600</v>
      </c>
      <c r="DB1345" s="294">
        <v>1790</v>
      </c>
      <c r="DC1345" s="294">
        <v>2190</v>
      </c>
      <c r="DD1345" s="294">
        <v>2800</v>
      </c>
      <c r="DE1345" s="294">
        <v>3300</v>
      </c>
      <c r="DF1345" s="294">
        <v>3795</v>
      </c>
      <c r="DG1345" s="187">
        <v>4290</v>
      </c>
      <c r="DH1345" s="294">
        <v>2080</v>
      </c>
      <c r="DI1345" s="294">
        <v>2327</v>
      </c>
      <c r="DJ1345" s="294">
        <v>2847</v>
      </c>
      <c r="DK1345" s="294">
        <v>3640</v>
      </c>
      <c r="DL1345" s="294">
        <v>4290</v>
      </c>
      <c r="DM1345" s="294">
        <v>4933</v>
      </c>
      <c r="DN1345" s="187">
        <v>5577</v>
      </c>
    </row>
    <row r="1346" spans="103:118" x14ac:dyDescent="0.2">
      <c r="CY1346" s="187" t="s">
        <v>475</v>
      </c>
      <c r="CZ1346" s="295">
        <v>78027</v>
      </c>
      <c r="DA1346" s="294">
        <v>1050</v>
      </c>
      <c r="DB1346" s="294">
        <v>1180</v>
      </c>
      <c r="DC1346" s="294">
        <v>1440</v>
      </c>
      <c r="DD1346" s="294">
        <v>1850</v>
      </c>
      <c r="DE1346" s="294">
        <v>2160</v>
      </c>
      <c r="DF1346" s="294">
        <v>2484</v>
      </c>
      <c r="DG1346" s="187">
        <v>2808</v>
      </c>
      <c r="DH1346" s="294">
        <v>1365</v>
      </c>
      <c r="DI1346" s="294">
        <v>1534</v>
      </c>
      <c r="DJ1346" s="294">
        <v>1872</v>
      </c>
      <c r="DK1346" s="294">
        <v>2405</v>
      </c>
      <c r="DL1346" s="294">
        <v>2808</v>
      </c>
      <c r="DM1346" s="294">
        <v>3229</v>
      </c>
      <c r="DN1346" s="187">
        <v>3650</v>
      </c>
    </row>
    <row r="1347" spans="103:118" x14ac:dyDescent="0.2">
      <c r="CY1347" s="187" t="s">
        <v>475</v>
      </c>
      <c r="CZ1347" s="295">
        <v>78070</v>
      </c>
      <c r="DA1347" s="294">
        <v>1180</v>
      </c>
      <c r="DB1347" s="294">
        <v>1320</v>
      </c>
      <c r="DC1347" s="294">
        <v>1610</v>
      </c>
      <c r="DD1347" s="294">
        <v>2040</v>
      </c>
      <c r="DE1347" s="294">
        <v>2440</v>
      </c>
      <c r="DF1347" s="294">
        <v>2806</v>
      </c>
      <c r="DG1347" s="187">
        <v>3172</v>
      </c>
      <c r="DH1347" s="294">
        <v>1534</v>
      </c>
      <c r="DI1347" s="294">
        <v>1716</v>
      </c>
      <c r="DJ1347" s="294">
        <v>2093</v>
      </c>
      <c r="DK1347" s="294">
        <v>2652</v>
      </c>
      <c r="DL1347" s="294">
        <v>3172</v>
      </c>
      <c r="DM1347" s="294">
        <v>3647</v>
      </c>
      <c r="DN1347" s="187">
        <v>4123</v>
      </c>
    </row>
    <row r="1348" spans="103:118" x14ac:dyDescent="0.2">
      <c r="CY1348" s="187" t="s">
        <v>475</v>
      </c>
      <c r="CZ1348" s="295">
        <v>78074</v>
      </c>
      <c r="DA1348" s="294">
        <v>1230</v>
      </c>
      <c r="DB1348" s="294">
        <v>1360</v>
      </c>
      <c r="DC1348" s="294">
        <v>1680</v>
      </c>
      <c r="DD1348" s="294">
        <v>2210</v>
      </c>
      <c r="DE1348" s="294">
        <v>2500</v>
      </c>
      <c r="DF1348" s="294">
        <v>2875</v>
      </c>
      <c r="DG1348" s="187">
        <v>3250</v>
      </c>
      <c r="DH1348" s="294">
        <v>1599</v>
      </c>
      <c r="DI1348" s="294">
        <v>1768</v>
      </c>
      <c r="DJ1348" s="294">
        <v>2184</v>
      </c>
      <c r="DK1348" s="294">
        <v>2873</v>
      </c>
      <c r="DL1348" s="294">
        <v>3250</v>
      </c>
      <c r="DM1348" s="294">
        <v>3737</v>
      </c>
      <c r="DN1348" s="187">
        <v>4225</v>
      </c>
    </row>
    <row r="1349" spans="103:118" x14ac:dyDescent="0.2">
      <c r="CY1349" s="187" t="s">
        <v>475</v>
      </c>
      <c r="CZ1349" s="295">
        <v>78606</v>
      </c>
      <c r="DA1349" s="294">
        <v>810</v>
      </c>
      <c r="DB1349" s="294">
        <v>910</v>
      </c>
      <c r="DC1349" s="294">
        <v>1110</v>
      </c>
      <c r="DD1349" s="294">
        <v>1430</v>
      </c>
      <c r="DE1349" s="294">
        <v>1670</v>
      </c>
      <c r="DF1349" s="294">
        <v>1920</v>
      </c>
      <c r="DG1349" s="187">
        <v>2171</v>
      </c>
      <c r="DH1349" s="294">
        <v>1053</v>
      </c>
      <c r="DI1349" s="294">
        <v>1183</v>
      </c>
      <c r="DJ1349" s="294">
        <v>1443</v>
      </c>
      <c r="DK1349" s="294">
        <v>1859</v>
      </c>
      <c r="DL1349" s="294">
        <v>2171</v>
      </c>
      <c r="DM1349" s="294">
        <v>2496</v>
      </c>
      <c r="DN1349" s="187">
        <v>2822</v>
      </c>
    </row>
    <row r="1350" spans="103:118" x14ac:dyDescent="0.2">
      <c r="CY1350" s="187" t="s">
        <v>475</v>
      </c>
      <c r="CZ1350" s="295">
        <v>78624</v>
      </c>
      <c r="DA1350" s="294">
        <v>1000</v>
      </c>
      <c r="DB1350" s="294">
        <v>1100</v>
      </c>
      <c r="DC1350" s="294">
        <v>1360</v>
      </c>
      <c r="DD1350" s="294">
        <v>1790</v>
      </c>
      <c r="DE1350" s="294">
        <v>2070</v>
      </c>
      <c r="DF1350" s="294">
        <v>2380</v>
      </c>
      <c r="DG1350" s="187">
        <v>2691</v>
      </c>
      <c r="DH1350" s="294">
        <v>1300</v>
      </c>
      <c r="DI1350" s="294">
        <v>1430</v>
      </c>
      <c r="DJ1350" s="294">
        <v>1768</v>
      </c>
      <c r="DK1350" s="294">
        <v>2327</v>
      </c>
      <c r="DL1350" s="294">
        <v>2691</v>
      </c>
      <c r="DM1350" s="294">
        <v>3094</v>
      </c>
      <c r="DN1350" s="187">
        <v>3498</v>
      </c>
    </row>
    <row r="1351" spans="103:118" x14ac:dyDescent="0.2">
      <c r="CY1351" s="187" t="s">
        <v>476</v>
      </c>
      <c r="CZ1351" s="295">
        <v>76501</v>
      </c>
      <c r="DA1351" s="294">
        <v>730</v>
      </c>
      <c r="DB1351" s="294">
        <v>740</v>
      </c>
      <c r="DC1351" s="294">
        <v>930</v>
      </c>
      <c r="DD1351" s="294">
        <v>1310</v>
      </c>
      <c r="DE1351" s="294">
        <v>1580</v>
      </c>
      <c r="DF1351" s="294">
        <v>1817</v>
      </c>
      <c r="DG1351" s="187">
        <v>2054</v>
      </c>
      <c r="DH1351" s="294">
        <v>949</v>
      </c>
      <c r="DI1351" s="294">
        <v>962</v>
      </c>
      <c r="DJ1351" s="294">
        <v>1209</v>
      </c>
      <c r="DK1351" s="294">
        <v>1703</v>
      </c>
      <c r="DL1351" s="294">
        <v>2054</v>
      </c>
      <c r="DM1351" s="294">
        <v>2362</v>
      </c>
      <c r="DN1351" s="187">
        <v>2670</v>
      </c>
    </row>
    <row r="1352" spans="103:118" x14ac:dyDescent="0.2">
      <c r="CY1352" s="187" t="s">
        <v>476</v>
      </c>
      <c r="CZ1352" s="295">
        <v>76502</v>
      </c>
      <c r="DA1352" s="294">
        <v>1070</v>
      </c>
      <c r="DB1352" s="294">
        <v>1080</v>
      </c>
      <c r="DC1352" s="294">
        <v>1360</v>
      </c>
      <c r="DD1352" s="294">
        <v>1920</v>
      </c>
      <c r="DE1352" s="294">
        <v>2310</v>
      </c>
      <c r="DF1352" s="294">
        <v>2656</v>
      </c>
      <c r="DG1352" s="187">
        <v>3003</v>
      </c>
      <c r="DH1352" s="294">
        <v>1391</v>
      </c>
      <c r="DI1352" s="294">
        <v>1404</v>
      </c>
      <c r="DJ1352" s="294">
        <v>1768</v>
      </c>
      <c r="DK1352" s="294">
        <v>2496</v>
      </c>
      <c r="DL1352" s="294">
        <v>3003</v>
      </c>
      <c r="DM1352" s="294">
        <v>3452</v>
      </c>
      <c r="DN1352" s="187">
        <v>3903</v>
      </c>
    </row>
    <row r="1353" spans="103:118" x14ac:dyDescent="0.2">
      <c r="CY1353" s="187" t="s">
        <v>476</v>
      </c>
      <c r="CZ1353" s="295">
        <v>76503</v>
      </c>
      <c r="DA1353" s="294">
        <v>900</v>
      </c>
      <c r="DB1353" s="294">
        <v>900</v>
      </c>
      <c r="DC1353" s="294">
        <v>1140</v>
      </c>
      <c r="DD1353" s="294">
        <v>1610</v>
      </c>
      <c r="DE1353" s="294">
        <v>1930</v>
      </c>
      <c r="DF1353" s="294">
        <v>2219</v>
      </c>
      <c r="DG1353" s="187">
        <v>2509</v>
      </c>
      <c r="DH1353" s="294">
        <v>1170</v>
      </c>
      <c r="DI1353" s="294">
        <v>1170</v>
      </c>
      <c r="DJ1353" s="294">
        <v>1482</v>
      </c>
      <c r="DK1353" s="294">
        <v>2093</v>
      </c>
      <c r="DL1353" s="294">
        <v>2509</v>
      </c>
      <c r="DM1353" s="294">
        <v>2884</v>
      </c>
      <c r="DN1353" s="187">
        <v>3261</v>
      </c>
    </row>
    <row r="1354" spans="103:118" x14ac:dyDescent="0.2">
      <c r="CY1354" s="187" t="s">
        <v>476</v>
      </c>
      <c r="CZ1354" s="295">
        <v>76504</v>
      </c>
      <c r="DA1354" s="294">
        <v>960</v>
      </c>
      <c r="DB1354" s="294">
        <v>970</v>
      </c>
      <c r="DC1354" s="294">
        <v>1220</v>
      </c>
      <c r="DD1354" s="294">
        <v>1720</v>
      </c>
      <c r="DE1354" s="294">
        <v>2070</v>
      </c>
      <c r="DF1354" s="294">
        <v>2380</v>
      </c>
      <c r="DG1354" s="187">
        <v>2691</v>
      </c>
      <c r="DH1354" s="294">
        <v>1248</v>
      </c>
      <c r="DI1354" s="294">
        <v>1261</v>
      </c>
      <c r="DJ1354" s="294">
        <v>1586</v>
      </c>
      <c r="DK1354" s="294">
        <v>2236</v>
      </c>
      <c r="DL1354" s="294">
        <v>2691</v>
      </c>
      <c r="DM1354" s="294">
        <v>3094</v>
      </c>
      <c r="DN1354" s="187">
        <v>3498</v>
      </c>
    </row>
    <row r="1355" spans="103:118" x14ac:dyDescent="0.2">
      <c r="CY1355" s="187" t="s">
        <v>476</v>
      </c>
      <c r="CZ1355" s="295">
        <v>76508</v>
      </c>
      <c r="DA1355" s="294">
        <v>900</v>
      </c>
      <c r="DB1355" s="294">
        <v>900</v>
      </c>
      <c r="DC1355" s="294">
        <v>1140</v>
      </c>
      <c r="DD1355" s="294">
        <v>1610</v>
      </c>
      <c r="DE1355" s="294">
        <v>1930</v>
      </c>
      <c r="DF1355" s="294">
        <v>2219</v>
      </c>
      <c r="DG1355" s="187">
        <v>2509</v>
      </c>
      <c r="DH1355" s="294">
        <v>1170</v>
      </c>
      <c r="DI1355" s="294">
        <v>1170</v>
      </c>
      <c r="DJ1355" s="294">
        <v>1482</v>
      </c>
      <c r="DK1355" s="294">
        <v>2093</v>
      </c>
      <c r="DL1355" s="294">
        <v>2509</v>
      </c>
      <c r="DM1355" s="294">
        <v>2884</v>
      </c>
      <c r="DN1355" s="187">
        <v>3261</v>
      </c>
    </row>
    <row r="1356" spans="103:118" x14ac:dyDescent="0.2">
      <c r="CY1356" s="187" t="s">
        <v>476</v>
      </c>
      <c r="CZ1356" s="295">
        <v>76511</v>
      </c>
      <c r="DA1356" s="294">
        <v>1130</v>
      </c>
      <c r="DB1356" s="294">
        <v>1250</v>
      </c>
      <c r="DC1356" s="294">
        <v>1470</v>
      </c>
      <c r="DD1356" s="294">
        <v>1880</v>
      </c>
      <c r="DE1356" s="294">
        <v>2180</v>
      </c>
      <c r="DF1356" s="294">
        <v>2507</v>
      </c>
      <c r="DG1356" s="187">
        <v>2834</v>
      </c>
      <c r="DH1356" s="294">
        <v>1469</v>
      </c>
      <c r="DI1356" s="294">
        <v>1625</v>
      </c>
      <c r="DJ1356" s="294">
        <v>1911</v>
      </c>
      <c r="DK1356" s="294">
        <v>2444</v>
      </c>
      <c r="DL1356" s="294">
        <v>2834</v>
      </c>
      <c r="DM1356" s="294">
        <v>3259</v>
      </c>
      <c r="DN1356" s="187">
        <v>3684</v>
      </c>
    </row>
    <row r="1357" spans="103:118" x14ac:dyDescent="0.2">
      <c r="CY1357" s="187" t="s">
        <v>476</v>
      </c>
      <c r="CZ1357" s="295">
        <v>76513</v>
      </c>
      <c r="DA1357" s="294">
        <v>920</v>
      </c>
      <c r="DB1357" s="294">
        <v>930</v>
      </c>
      <c r="DC1357" s="294">
        <v>1170</v>
      </c>
      <c r="DD1357" s="294">
        <v>1650</v>
      </c>
      <c r="DE1357" s="294">
        <v>1990</v>
      </c>
      <c r="DF1357" s="294">
        <v>2288</v>
      </c>
      <c r="DG1357" s="187">
        <v>2587</v>
      </c>
      <c r="DH1357" s="294">
        <v>1196</v>
      </c>
      <c r="DI1357" s="294">
        <v>1209</v>
      </c>
      <c r="DJ1357" s="294">
        <v>1521</v>
      </c>
      <c r="DK1357" s="294">
        <v>2145</v>
      </c>
      <c r="DL1357" s="294">
        <v>2587</v>
      </c>
      <c r="DM1357" s="294">
        <v>2974</v>
      </c>
      <c r="DN1357" s="187">
        <v>3363</v>
      </c>
    </row>
    <row r="1358" spans="103:118" x14ac:dyDescent="0.2">
      <c r="CY1358" s="187" t="s">
        <v>476</v>
      </c>
      <c r="CZ1358" s="295">
        <v>76519</v>
      </c>
      <c r="DA1358" s="294">
        <v>790</v>
      </c>
      <c r="DB1358" s="294">
        <v>850</v>
      </c>
      <c r="DC1358" s="294">
        <v>1050</v>
      </c>
      <c r="DD1358" s="294">
        <v>1480</v>
      </c>
      <c r="DE1358" s="294">
        <v>1790</v>
      </c>
      <c r="DF1358" s="294">
        <v>2058</v>
      </c>
      <c r="DG1358" s="187">
        <v>2327</v>
      </c>
      <c r="DH1358" s="294">
        <v>1027</v>
      </c>
      <c r="DI1358" s="294">
        <v>1105</v>
      </c>
      <c r="DJ1358" s="294">
        <v>1365</v>
      </c>
      <c r="DK1358" s="294">
        <v>1924</v>
      </c>
      <c r="DL1358" s="294">
        <v>2327</v>
      </c>
      <c r="DM1358" s="294">
        <v>2675</v>
      </c>
      <c r="DN1358" s="187">
        <v>3025</v>
      </c>
    </row>
    <row r="1359" spans="103:118" x14ac:dyDescent="0.2">
      <c r="CY1359" s="187" t="s">
        <v>476</v>
      </c>
      <c r="CZ1359" s="295">
        <v>76522</v>
      </c>
      <c r="DA1359" s="294">
        <v>820</v>
      </c>
      <c r="DB1359" s="294">
        <v>820</v>
      </c>
      <c r="DC1359" s="294">
        <v>1040</v>
      </c>
      <c r="DD1359" s="294">
        <v>1460</v>
      </c>
      <c r="DE1359" s="294">
        <v>1770</v>
      </c>
      <c r="DF1359" s="294">
        <v>2035</v>
      </c>
      <c r="DG1359" s="187">
        <v>2301</v>
      </c>
      <c r="DH1359" s="294">
        <v>1066</v>
      </c>
      <c r="DI1359" s="294">
        <v>1066</v>
      </c>
      <c r="DJ1359" s="294">
        <v>1352</v>
      </c>
      <c r="DK1359" s="294">
        <v>1898</v>
      </c>
      <c r="DL1359" s="294">
        <v>2301</v>
      </c>
      <c r="DM1359" s="294">
        <v>2645</v>
      </c>
      <c r="DN1359" s="187">
        <v>2991</v>
      </c>
    </row>
    <row r="1360" spans="103:118" x14ac:dyDescent="0.2">
      <c r="CY1360" s="187" t="s">
        <v>476</v>
      </c>
      <c r="CZ1360" s="295">
        <v>76525</v>
      </c>
      <c r="DA1360" s="294">
        <v>710</v>
      </c>
      <c r="DB1360" s="294">
        <v>720</v>
      </c>
      <c r="DC1360" s="294">
        <v>910</v>
      </c>
      <c r="DD1360" s="294">
        <v>1270</v>
      </c>
      <c r="DE1360" s="294">
        <v>1540</v>
      </c>
      <c r="DF1360" s="294">
        <v>1771</v>
      </c>
      <c r="DG1360" s="187">
        <v>2002</v>
      </c>
      <c r="DH1360" s="294">
        <v>923</v>
      </c>
      <c r="DI1360" s="294">
        <v>936</v>
      </c>
      <c r="DJ1360" s="294">
        <v>1183</v>
      </c>
      <c r="DK1360" s="294">
        <v>1651</v>
      </c>
      <c r="DL1360" s="294">
        <v>2002</v>
      </c>
      <c r="DM1360" s="294">
        <v>2302</v>
      </c>
      <c r="DN1360" s="187">
        <v>2602</v>
      </c>
    </row>
    <row r="1361" spans="103:118" x14ac:dyDescent="0.2">
      <c r="CY1361" s="187" t="s">
        <v>476</v>
      </c>
      <c r="CZ1361" s="295">
        <v>76527</v>
      </c>
      <c r="DA1361" s="294">
        <v>1130</v>
      </c>
      <c r="DB1361" s="294">
        <v>1250</v>
      </c>
      <c r="DC1361" s="294">
        <v>1470</v>
      </c>
      <c r="DD1361" s="294">
        <v>1880</v>
      </c>
      <c r="DE1361" s="294">
        <v>2180</v>
      </c>
      <c r="DF1361" s="294">
        <v>2507</v>
      </c>
      <c r="DG1361" s="187">
        <v>2834</v>
      </c>
      <c r="DH1361" s="294">
        <v>1469</v>
      </c>
      <c r="DI1361" s="294">
        <v>1625</v>
      </c>
      <c r="DJ1361" s="294">
        <v>1911</v>
      </c>
      <c r="DK1361" s="294">
        <v>2444</v>
      </c>
      <c r="DL1361" s="294">
        <v>2834</v>
      </c>
      <c r="DM1361" s="294">
        <v>3259</v>
      </c>
      <c r="DN1361" s="187">
        <v>3684</v>
      </c>
    </row>
    <row r="1362" spans="103:118" x14ac:dyDescent="0.2">
      <c r="CY1362" s="187" t="s">
        <v>476</v>
      </c>
      <c r="CZ1362" s="295">
        <v>76528</v>
      </c>
      <c r="DA1362" s="294">
        <v>710</v>
      </c>
      <c r="DB1362" s="294">
        <v>720</v>
      </c>
      <c r="DC1362" s="294">
        <v>910</v>
      </c>
      <c r="DD1362" s="294">
        <v>1280</v>
      </c>
      <c r="DE1362" s="294">
        <v>1540</v>
      </c>
      <c r="DF1362" s="294">
        <v>1771</v>
      </c>
      <c r="DG1362" s="187">
        <v>2002</v>
      </c>
      <c r="DH1362" s="294">
        <v>923</v>
      </c>
      <c r="DI1362" s="294">
        <v>936</v>
      </c>
      <c r="DJ1362" s="294">
        <v>1183</v>
      </c>
      <c r="DK1362" s="294">
        <v>1664</v>
      </c>
      <c r="DL1362" s="294">
        <v>2002</v>
      </c>
      <c r="DM1362" s="294">
        <v>2302</v>
      </c>
      <c r="DN1362" s="187">
        <v>2602</v>
      </c>
    </row>
    <row r="1363" spans="103:118" x14ac:dyDescent="0.2">
      <c r="CY1363" s="187" t="s">
        <v>476</v>
      </c>
      <c r="CZ1363" s="295">
        <v>76533</v>
      </c>
      <c r="DA1363" s="294">
        <v>900</v>
      </c>
      <c r="DB1363" s="294">
        <v>900</v>
      </c>
      <c r="DC1363" s="294">
        <v>1140</v>
      </c>
      <c r="DD1363" s="294">
        <v>1610</v>
      </c>
      <c r="DE1363" s="294">
        <v>1930</v>
      </c>
      <c r="DF1363" s="294">
        <v>2219</v>
      </c>
      <c r="DG1363" s="187">
        <v>2509</v>
      </c>
      <c r="DH1363" s="294">
        <v>1170</v>
      </c>
      <c r="DI1363" s="294">
        <v>1170</v>
      </c>
      <c r="DJ1363" s="294">
        <v>1482</v>
      </c>
      <c r="DK1363" s="294">
        <v>2093</v>
      </c>
      <c r="DL1363" s="294">
        <v>2509</v>
      </c>
      <c r="DM1363" s="294">
        <v>2884</v>
      </c>
      <c r="DN1363" s="187">
        <v>3261</v>
      </c>
    </row>
    <row r="1364" spans="103:118" x14ac:dyDescent="0.2">
      <c r="CY1364" s="187" t="s">
        <v>476</v>
      </c>
      <c r="CZ1364" s="295">
        <v>76534</v>
      </c>
      <c r="DA1364" s="294">
        <v>860</v>
      </c>
      <c r="DB1364" s="294">
        <v>860</v>
      </c>
      <c r="DC1364" s="294">
        <v>1090</v>
      </c>
      <c r="DD1364" s="294">
        <v>1540</v>
      </c>
      <c r="DE1364" s="294">
        <v>1850</v>
      </c>
      <c r="DF1364" s="294">
        <v>2127</v>
      </c>
      <c r="DG1364" s="187">
        <v>2405</v>
      </c>
      <c r="DH1364" s="294">
        <v>1118</v>
      </c>
      <c r="DI1364" s="294">
        <v>1118</v>
      </c>
      <c r="DJ1364" s="294">
        <v>1417</v>
      </c>
      <c r="DK1364" s="294">
        <v>2002</v>
      </c>
      <c r="DL1364" s="294">
        <v>2405</v>
      </c>
      <c r="DM1364" s="294">
        <v>2765</v>
      </c>
      <c r="DN1364" s="187">
        <v>3126</v>
      </c>
    </row>
    <row r="1365" spans="103:118" x14ac:dyDescent="0.2">
      <c r="CY1365" s="187" t="s">
        <v>476</v>
      </c>
      <c r="CZ1365" s="295">
        <v>76537</v>
      </c>
      <c r="DA1365" s="294">
        <v>1530</v>
      </c>
      <c r="DB1365" s="294">
        <v>1650</v>
      </c>
      <c r="DC1365" s="294">
        <v>1940</v>
      </c>
      <c r="DD1365" s="294">
        <v>2490</v>
      </c>
      <c r="DE1365" s="294">
        <v>2860</v>
      </c>
      <c r="DF1365" s="294">
        <v>3289</v>
      </c>
      <c r="DG1365" s="187">
        <v>3718</v>
      </c>
      <c r="DH1365" s="294">
        <v>1989</v>
      </c>
      <c r="DI1365" s="294">
        <v>2145</v>
      </c>
      <c r="DJ1365" s="294">
        <v>2522</v>
      </c>
      <c r="DK1365" s="294">
        <v>3237</v>
      </c>
      <c r="DL1365" s="294">
        <v>3718</v>
      </c>
      <c r="DM1365" s="294">
        <v>4275</v>
      </c>
      <c r="DN1365" s="187">
        <v>4833</v>
      </c>
    </row>
    <row r="1366" spans="103:118" x14ac:dyDescent="0.2">
      <c r="CY1366" s="187" t="s">
        <v>476</v>
      </c>
      <c r="CZ1366" s="295">
        <v>76538</v>
      </c>
      <c r="DA1366" s="294">
        <v>870</v>
      </c>
      <c r="DB1366" s="294">
        <v>880</v>
      </c>
      <c r="DC1366" s="294">
        <v>1110</v>
      </c>
      <c r="DD1366" s="294">
        <v>1560</v>
      </c>
      <c r="DE1366" s="294">
        <v>1880</v>
      </c>
      <c r="DF1366" s="294">
        <v>2162</v>
      </c>
      <c r="DG1366" s="187">
        <v>2444</v>
      </c>
      <c r="DH1366" s="294">
        <v>1131</v>
      </c>
      <c r="DI1366" s="294">
        <v>1144</v>
      </c>
      <c r="DJ1366" s="294">
        <v>1443</v>
      </c>
      <c r="DK1366" s="294">
        <v>2028</v>
      </c>
      <c r="DL1366" s="294">
        <v>2444</v>
      </c>
      <c r="DM1366" s="294">
        <v>2810</v>
      </c>
      <c r="DN1366" s="187">
        <v>3177</v>
      </c>
    </row>
    <row r="1367" spans="103:118" x14ac:dyDescent="0.2">
      <c r="CY1367" s="187" t="s">
        <v>476</v>
      </c>
      <c r="CZ1367" s="295">
        <v>76539</v>
      </c>
      <c r="DA1367" s="294">
        <v>750</v>
      </c>
      <c r="DB1367" s="294">
        <v>750</v>
      </c>
      <c r="DC1367" s="294">
        <v>980</v>
      </c>
      <c r="DD1367" s="294">
        <v>1340</v>
      </c>
      <c r="DE1367" s="294">
        <v>1660</v>
      </c>
      <c r="DF1367" s="294">
        <v>1909</v>
      </c>
      <c r="DG1367" s="187">
        <v>2158</v>
      </c>
      <c r="DH1367" s="294">
        <v>975</v>
      </c>
      <c r="DI1367" s="294">
        <v>975</v>
      </c>
      <c r="DJ1367" s="294">
        <v>1274</v>
      </c>
      <c r="DK1367" s="294">
        <v>1742</v>
      </c>
      <c r="DL1367" s="294">
        <v>2158</v>
      </c>
      <c r="DM1367" s="294">
        <v>2481</v>
      </c>
      <c r="DN1367" s="187">
        <v>2805</v>
      </c>
    </row>
    <row r="1368" spans="103:118" x14ac:dyDescent="0.2">
      <c r="CY1368" s="187" t="s">
        <v>476</v>
      </c>
      <c r="CZ1368" s="295">
        <v>76540</v>
      </c>
      <c r="DA1368" s="294">
        <v>900</v>
      </c>
      <c r="DB1368" s="294">
        <v>900</v>
      </c>
      <c r="DC1368" s="294">
        <v>1140</v>
      </c>
      <c r="DD1368" s="294">
        <v>1610</v>
      </c>
      <c r="DE1368" s="294">
        <v>1930</v>
      </c>
      <c r="DF1368" s="294">
        <v>2219</v>
      </c>
      <c r="DG1368" s="187">
        <v>2509</v>
      </c>
      <c r="DH1368" s="294">
        <v>1170</v>
      </c>
      <c r="DI1368" s="294">
        <v>1170</v>
      </c>
      <c r="DJ1368" s="294">
        <v>1482</v>
      </c>
      <c r="DK1368" s="294">
        <v>2093</v>
      </c>
      <c r="DL1368" s="294">
        <v>2509</v>
      </c>
      <c r="DM1368" s="294">
        <v>2884</v>
      </c>
      <c r="DN1368" s="187">
        <v>3261</v>
      </c>
    </row>
    <row r="1369" spans="103:118" x14ac:dyDescent="0.2">
      <c r="CY1369" s="187" t="s">
        <v>476</v>
      </c>
      <c r="CZ1369" s="295">
        <v>76541</v>
      </c>
      <c r="DA1369" s="294">
        <v>790</v>
      </c>
      <c r="DB1369" s="294">
        <v>790</v>
      </c>
      <c r="DC1369" s="294">
        <v>1000</v>
      </c>
      <c r="DD1369" s="294">
        <v>1410</v>
      </c>
      <c r="DE1369" s="294">
        <v>1700</v>
      </c>
      <c r="DF1369" s="294">
        <v>1955</v>
      </c>
      <c r="DG1369" s="187">
        <v>2210</v>
      </c>
      <c r="DH1369" s="294">
        <v>1027</v>
      </c>
      <c r="DI1369" s="294">
        <v>1027</v>
      </c>
      <c r="DJ1369" s="294">
        <v>1300</v>
      </c>
      <c r="DK1369" s="294">
        <v>1833</v>
      </c>
      <c r="DL1369" s="294">
        <v>2210</v>
      </c>
      <c r="DM1369" s="294">
        <v>2541</v>
      </c>
      <c r="DN1369" s="187">
        <v>2873</v>
      </c>
    </row>
    <row r="1370" spans="103:118" x14ac:dyDescent="0.2">
      <c r="CY1370" s="187" t="s">
        <v>476</v>
      </c>
      <c r="CZ1370" s="295">
        <v>76542</v>
      </c>
      <c r="DA1370" s="294">
        <v>950</v>
      </c>
      <c r="DB1370" s="294">
        <v>950</v>
      </c>
      <c r="DC1370" s="294">
        <v>1200</v>
      </c>
      <c r="DD1370" s="294">
        <v>1690</v>
      </c>
      <c r="DE1370" s="294">
        <v>2040</v>
      </c>
      <c r="DF1370" s="294">
        <v>2346</v>
      </c>
      <c r="DG1370" s="187">
        <v>2652</v>
      </c>
      <c r="DH1370" s="294">
        <v>1235</v>
      </c>
      <c r="DI1370" s="294">
        <v>1235</v>
      </c>
      <c r="DJ1370" s="294">
        <v>1560</v>
      </c>
      <c r="DK1370" s="294">
        <v>2197</v>
      </c>
      <c r="DL1370" s="294">
        <v>2652</v>
      </c>
      <c r="DM1370" s="294">
        <v>3049</v>
      </c>
      <c r="DN1370" s="187">
        <v>3447</v>
      </c>
    </row>
    <row r="1371" spans="103:118" x14ac:dyDescent="0.2">
      <c r="CY1371" s="187" t="s">
        <v>476</v>
      </c>
      <c r="CZ1371" s="295">
        <v>76543</v>
      </c>
      <c r="DA1371" s="294">
        <v>850</v>
      </c>
      <c r="DB1371" s="294">
        <v>860</v>
      </c>
      <c r="DC1371" s="294">
        <v>1080</v>
      </c>
      <c r="DD1371" s="294">
        <v>1520</v>
      </c>
      <c r="DE1371" s="294">
        <v>1830</v>
      </c>
      <c r="DF1371" s="294">
        <v>2104</v>
      </c>
      <c r="DG1371" s="187">
        <v>2379</v>
      </c>
      <c r="DH1371" s="294">
        <v>1105</v>
      </c>
      <c r="DI1371" s="294">
        <v>1118</v>
      </c>
      <c r="DJ1371" s="294">
        <v>1404</v>
      </c>
      <c r="DK1371" s="294">
        <v>1976</v>
      </c>
      <c r="DL1371" s="294">
        <v>2379</v>
      </c>
      <c r="DM1371" s="294">
        <v>2735</v>
      </c>
      <c r="DN1371" s="187">
        <v>3092</v>
      </c>
    </row>
    <row r="1372" spans="103:118" x14ac:dyDescent="0.2">
      <c r="CY1372" s="187" t="s">
        <v>476</v>
      </c>
      <c r="CZ1372" s="295">
        <v>76544</v>
      </c>
      <c r="DA1372" s="294">
        <v>990</v>
      </c>
      <c r="DB1372" s="294">
        <v>990</v>
      </c>
      <c r="DC1372" s="294">
        <v>1250</v>
      </c>
      <c r="DD1372" s="294">
        <v>1760</v>
      </c>
      <c r="DE1372" s="294">
        <v>2120</v>
      </c>
      <c r="DF1372" s="294">
        <v>2438</v>
      </c>
      <c r="DG1372" s="187">
        <v>2756</v>
      </c>
      <c r="DH1372" s="294">
        <v>1287</v>
      </c>
      <c r="DI1372" s="294">
        <v>1287</v>
      </c>
      <c r="DJ1372" s="294">
        <v>1625</v>
      </c>
      <c r="DK1372" s="294">
        <v>2288</v>
      </c>
      <c r="DL1372" s="294">
        <v>2756</v>
      </c>
      <c r="DM1372" s="294">
        <v>3169</v>
      </c>
      <c r="DN1372" s="187">
        <v>3582</v>
      </c>
    </row>
    <row r="1373" spans="103:118" x14ac:dyDescent="0.2">
      <c r="CY1373" s="187" t="s">
        <v>476</v>
      </c>
      <c r="CZ1373" s="295">
        <v>76547</v>
      </c>
      <c r="DA1373" s="294">
        <v>900</v>
      </c>
      <c r="DB1373" s="294">
        <v>900</v>
      </c>
      <c r="DC1373" s="294">
        <v>1140</v>
      </c>
      <c r="DD1373" s="294">
        <v>1610</v>
      </c>
      <c r="DE1373" s="294">
        <v>1930</v>
      </c>
      <c r="DF1373" s="294">
        <v>2219</v>
      </c>
      <c r="DG1373" s="187">
        <v>2509</v>
      </c>
      <c r="DH1373" s="294">
        <v>1170</v>
      </c>
      <c r="DI1373" s="294">
        <v>1170</v>
      </c>
      <c r="DJ1373" s="294">
        <v>1482</v>
      </c>
      <c r="DK1373" s="294">
        <v>2093</v>
      </c>
      <c r="DL1373" s="294">
        <v>2509</v>
      </c>
      <c r="DM1373" s="294">
        <v>2884</v>
      </c>
      <c r="DN1373" s="187">
        <v>3261</v>
      </c>
    </row>
    <row r="1374" spans="103:118" x14ac:dyDescent="0.2">
      <c r="CY1374" s="187" t="s">
        <v>476</v>
      </c>
      <c r="CZ1374" s="295">
        <v>76548</v>
      </c>
      <c r="DA1374" s="294">
        <v>880</v>
      </c>
      <c r="DB1374" s="294">
        <v>890</v>
      </c>
      <c r="DC1374" s="294">
        <v>1120</v>
      </c>
      <c r="DD1374" s="294">
        <v>1580</v>
      </c>
      <c r="DE1374" s="294">
        <v>1900</v>
      </c>
      <c r="DF1374" s="294">
        <v>2185</v>
      </c>
      <c r="DG1374" s="187">
        <v>2470</v>
      </c>
      <c r="DH1374" s="294">
        <v>1144</v>
      </c>
      <c r="DI1374" s="294">
        <v>1157</v>
      </c>
      <c r="DJ1374" s="294">
        <v>1456</v>
      </c>
      <c r="DK1374" s="294">
        <v>2054</v>
      </c>
      <c r="DL1374" s="294">
        <v>2470</v>
      </c>
      <c r="DM1374" s="294">
        <v>2840</v>
      </c>
      <c r="DN1374" s="187">
        <v>3211</v>
      </c>
    </row>
    <row r="1375" spans="103:118" x14ac:dyDescent="0.2">
      <c r="CY1375" s="187" t="s">
        <v>476</v>
      </c>
      <c r="CZ1375" s="295">
        <v>76549</v>
      </c>
      <c r="DA1375" s="294">
        <v>930</v>
      </c>
      <c r="DB1375" s="294">
        <v>940</v>
      </c>
      <c r="DC1375" s="294">
        <v>1180</v>
      </c>
      <c r="DD1375" s="294">
        <v>1660</v>
      </c>
      <c r="DE1375" s="294">
        <v>2000</v>
      </c>
      <c r="DF1375" s="294">
        <v>2300</v>
      </c>
      <c r="DG1375" s="187">
        <v>2600</v>
      </c>
      <c r="DH1375" s="294">
        <v>1209</v>
      </c>
      <c r="DI1375" s="294">
        <v>1222</v>
      </c>
      <c r="DJ1375" s="294">
        <v>1534</v>
      </c>
      <c r="DK1375" s="294">
        <v>2158</v>
      </c>
      <c r="DL1375" s="294">
        <v>2600</v>
      </c>
      <c r="DM1375" s="294">
        <v>2990</v>
      </c>
      <c r="DN1375" s="187">
        <v>3380</v>
      </c>
    </row>
    <row r="1376" spans="103:118" x14ac:dyDescent="0.2">
      <c r="CY1376" s="187" t="s">
        <v>476</v>
      </c>
      <c r="CZ1376" s="295">
        <v>76554</v>
      </c>
      <c r="DA1376" s="294">
        <v>900</v>
      </c>
      <c r="DB1376" s="294">
        <v>900</v>
      </c>
      <c r="DC1376" s="294">
        <v>1140</v>
      </c>
      <c r="DD1376" s="294">
        <v>1610</v>
      </c>
      <c r="DE1376" s="294">
        <v>1930</v>
      </c>
      <c r="DF1376" s="294">
        <v>2219</v>
      </c>
      <c r="DG1376" s="187">
        <v>2509</v>
      </c>
      <c r="DH1376" s="294">
        <v>1170</v>
      </c>
      <c r="DI1376" s="294">
        <v>1170</v>
      </c>
      <c r="DJ1376" s="294">
        <v>1482</v>
      </c>
      <c r="DK1376" s="294">
        <v>2093</v>
      </c>
      <c r="DL1376" s="294">
        <v>2509</v>
      </c>
      <c r="DM1376" s="294">
        <v>2884</v>
      </c>
      <c r="DN1376" s="187">
        <v>3261</v>
      </c>
    </row>
    <row r="1377" spans="103:118" x14ac:dyDescent="0.2">
      <c r="CY1377" s="187" t="s">
        <v>476</v>
      </c>
      <c r="CZ1377" s="295">
        <v>76557</v>
      </c>
      <c r="DA1377" s="294">
        <v>780</v>
      </c>
      <c r="DB1377" s="294">
        <v>840</v>
      </c>
      <c r="DC1377" s="294">
        <v>1060</v>
      </c>
      <c r="DD1377" s="294">
        <v>1430</v>
      </c>
      <c r="DE1377" s="294">
        <v>1610</v>
      </c>
      <c r="DF1377" s="294">
        <v>1851</v>
      </c>
      <c r="DG1377" s="187">
        <v>2093</v>
      </c>
      <c r="DH1377" s="294">
        <v>1014</v>
      </c>
      <c r="DI1377" s="294">
        <v>1092</v>
      </c>
      <c r="DJ1377" s="294">
        <v>1378</v>
      </c>
      <c r="DK1377" s="294">
        <v>1859</v>
      </c>
      <c r="DL1377" s="294">
        <v>2093</v>
      </c>
      <c r="DM1377" s="294">
        <v>2406</v>
      </c>
      <c r="DN1377" s="187">
        <v>2720</v>
      </c>
    </row>
    <row r="1378" spans="103:118" x14ac:dyDescent="0.2">
      <c r="CY1378" s="187" t="s">
        <v>476</v>
      </c>
      <c r="CZ1378" s="295">
        <v>76559</v>
      </c>
      <c r="DA1378" s="294">
        <v>880</v>
      </c>
      <c r="DB1378" s="294">
        <v>890</v>
      </c>
      <c r="DC1378" s="294">
        <v>1120</v>
      </c>
      <c r="DD1378" s="294">
        <v>1580</v>
      </c>
      <c r="DE1378" s="294">
        <v>1900</v>
      </c>
      <c r="DF1378" s="294">
        <v>2185</v>
      </c>
      <c r="DG1378" s="187">
        <v>2470</v>
      </c>
      <c r="DH1378" s="294">
        <v>1144</v>
      </c>
      <c r="DI1378" s="294">
        <v>1157</v>
      </c>
      <c r="DJ1378" s="294">
        <v>1456</v>
      </c>
      <c r="DK1378" s="294">
        <v>2054</v>
      </c>
      <c r="DL1378" s="294">
        <v>2470</v>
      </c>
      <c r="DM1378" s="294">
        <v>2840</v>
      </c>
      <c r="DN1378" s="187">
        <v>3211</v>
      </c>
    </row>
    <row r="1379" spans="103:118" x14ac:dyDescent="0.2">
      <c r="CY1379" s="187" t="s">
        <v>476</v>
      </c>
      <c r="CZ1379" s="295">
        <v>76561</v>
      </c>
      <c r="DA1379" s="294">
        <v>730</v>
      </c>
      <c r="DB1379" s="294">
        <v>730</v>
      </c>
      <c r="DC1379" s="294">
        <v>920</v>
      </c>
      <c r="DD1379" s="294">
        <v>1300</v>
      </c>
      <c r="DE1379" s="294">
        <v>1560</v>
      </c>
      <c r="DF1379" s="294">
        <v>1794</v>
      </c>
      <c r="DG1379" s="187">
        <v>2028</v>
      </c>
      <c r="DH1379" s="294">
        <v>949</v>
      </c>
      <c r="DI1379" s="294">
        <v>949</v>
      </c>
      <c r="DJ1379" s="294">
        <v>1196</v>
      </c>
      <c r="DK1379" s="294">
        <v>1690</v>
      </c>
      <c r="DL1379" s="294">
        <v>2028</v>
      </c>
      <c r="DM1379" s="294">
        <v>2332</v>
      </c>
      <c r="DN1379" s="187">
        <v>2636</v>
      </c>
    </row>
    <row r="1380" spans="103:118" x14ac:dyDescent="0.2">
      <c r="CY1380" s="187" t="s">
        <v>476</v>
      </c>
      <c r="CZ1380" s="295">
        <v>76566</v>
      </c>
      <c r="DA1380" s="294">
        <v>710</v>
      </c>
      <c r="DB1380" s="294">
        <v>720</v>
      </c>
      <c r="DC1380" s="294">
        <v>910</v>
      </c>
      <c r="DD1380" s="294">
        <v>1270</v>
      </c>
      <c r="DE1380" s="294">
        <v>1540</v>
      </c>
      <c r="DF1380" s="294">
        <v>1771</v>
      </c>
      <c r="DG1380" s="187">
        <v>2002</v>
      </c>
      <c r="DH1380" s="294">
        <v>923</v>
      </c>
      <c r="DI1380" s="294">
        <v>936</v>
      </c>
      <c r="DJ1380" s="294">
        <v>1183</v>
      </c>
      <c r="DK1380" s="294">
        <v>1651</v>
      </c>
      <c r="DL1380" s="294">
        <v>2002</v>
      </c>
      <c r="DM1380" s="294">
        <v>2302</v>
      </c>
      <c r="DN1380" s="187">
        <v>2602</v>
      </c>
    </row>
    <row r="1381" spans="103:118" x14ac:dyDescent="0.2">
      <c r="CY1381" s="187" t="s">
        <v>476</v>
      </c>
      <c r="CZ1381" s="295">
        <v>76569</v>
      </c>
      <c r="DA1381" s="294">
        <v>890</v>
      </c>
      <c r="DB1381" s="294">
        <v>900</v>
      </c>
      <c r="DC1381" s="294">
        <v>1130</v>
      </c>
      <c r="DD1381" s="294">
        <v>1590</v>
      </c>
      <c r="DE1381" s="294">
        <v>1920</v>
      </c>
      <c r="DF1381" s="294">
        <v>2208</v>
      </c>
      <c r="DG1381" s="187">
        <v>2496</v>
      </c>
      <c r="DH1381" s="294">
        <v>1157</v>
      </c>
      <c r="DI1381" s="294">
        <v>1170</v>
      </c>
      <c r="DJ1381" s="294">
        <v>1469</v>
      </c>
      <c r="DK1381" s="294">
        <v>2067</v>
      </c>
      <c r="DL1381" s="294">
        <v>2496</v>
      </c>
      <c r="DM1381" s="294">
        <v>2870</v>
      </c>
      <c r="DN1381" s="187">
        <v>3244</v>
      </c>
    </row>
    <row r="1382" spans="103:118" x14ac:dyDescent="0.2">
      <c r="CY1382" s="187" t="s">
        <v>476</v>
      </c>
      <c r="CZ1382" s="295">
        <v>76570</v>
      </c>
      <c r="DA1382" s="294">
        <v>760</v>
      </c>
      <c r="DB1382" s="294">
        <v>890</v>
      </c>
      <c r="DC1382" s="294">
        <v>1090</v>
      </c>
      <c r="DD1382" s="294">
        <v>1540</v>
      </c>
      <c r="DE1382" s="294">
        <v>1850</v>
      </c>
      <c r="DF1382" s="294">
        <v>2127</v>
      </c>
      <c r="DG1382" s="187">
        <v>2405</v>
      </c>
      <c r="DH1382" s="294">
        <v>988</v>
      </c>
      <c r="DI1382" s="294">
        <v>1157</v>
      </c>
      <c r="DJ1382" s="294">
        <v>1417</v>
      </c>
      <c r="DK1382" s="294">
        <v>2002</v>
      </c>
      <c r="DL1382" s="294">
        <v>2405</v>
      </c>
      <c r="DM1382" s="294">
        <v>2765</v>
      </c>
      <c r="DN1382" s="187">
        <v>3126</v>
      </c>
    </row>
    <row r="1383" spans="103:118" x14ac:dyDescent="0.2">
      <c r="CY1383" s="187" t="s">
        <v>476</v>
      </c>
      <c r="CZ1383" s="295">
        <v>76571</v>
      </c>
      <c r="DA1383" s="294">
        <v>1130</v>
      </c>
      <c r="DB1383" s="294">
        <v>1250</v>
      </c>
      <c r="DC1383" s="294">
        <v>1470</v>
      </c>
      <c r="DD1383" s="294">
        <v>1880</v>
      </c>
      <c r="DE1383" s="294">
        <v>2180</v>
      </c>
      <c r="DF1383" s="294">
        <v>2507</v>
      </c>
      <c r="DG1383" s="187">
        <v>2834</v>
      </c>
      <c r="DH1383" s="294">
        <v>1469</v>
      </c>
      <c r="DI1383" s="294">
        <v>1625</v>
      </c>
      <c r="DJ1383" s="294">
        <v>1911</v>
      </c>
      <c r="DK1383" s="294">
        <v>2444</v>
      </c>
      <c r="DL1383" s="294">
        <v>2834</v>
      </c>
      <c r="DM1383" s="294">
        <v>3259</v>
      </c>
      <c r="DN1383" s="187">
        <v>3684</v>
      </c>
    </row>
    <row r="1384" spans="103:118" x14ac:dyDescent="0.2">
      <c r="CY1384" s="187" t="s">
        <v>476</v>
      </c>
      <c r="CZ1384" s="295">
        <v>76579</v>
      </c>
      <c r="DA1384" s="294">
        <v>880</v>
      </c>
      <c r="DB1384" s="294">
        <v>880</v>
      </c>
      <c r="DC1384" s="294">
        <v>1110</v>
      </c>
      <c r="DD1384" s="294">
        <v>1570</v>
      </c>
      <c r="DE1384" s="294">
        <v>1890</v>
      </c>
      <c r="DF1384" s="294">
        <v>2173</v>
      </c>
      <c r="DG1384" s="187">
        <v>2457</v>
      </c>
      <c r="DH1384" s="294">
        <v>1144</v>
      </c>
      <c r="DI1384" s="294">
        <v>1144</v>
      </c>
      <c r="DJ1384" s="294">
        <v>1443</v>
      </c>
      <c r="DK1384" s="294">
        <v>2041</v>
      </c>
      <c r="DL1384" s="294">
        <v>2457</v>
      </c>
      <c r="DM1384" s="294">
        <v>2824</v>
      </c>
      <c r="DN1384" s="187">
        <v>3194</v>
      </c>
    </row>
    <row r="1385" spans="103:118" x14ac:dyDescent="0.2">
      <c r="CY1385" s="187" t="s">
        <v>476</v>
      </c>
      <c r="CZ1385" s="295">
        <v>76596</v>
      </c>
      <c r="DA1385" s="294">
        <v>870</v>
      </c>
      <c r="DB1385" s="294">
        <v>880</v>
      </c>
      <c r="DC1385" s="294">
        <v>1110</v>
      </c>
      <c r="DD1385" s="294">
        <v>1560</v>
      </c>
      <c r="DE1385" s="294">
        <v>1880</v>
      </c>
      <c r="DF1385" s="294">
        <v>2162</v>
      </c>
      <c r="DG1385" s="187">
        <v>2444</v>
      </c>
      <c r="DH1385" s="294">
        <v>1131</v>
      </c>
      <c r="DI1385" s="294">
        <v>1144</v>
      </c>
      <c r="DJ1385" s="294">
        <v>1443</v>
      </c>
      <c r="DK1385" s="294">
        <v>2028</v>
      </c>
      <c r="DL1385" s="294">
        <v>2444</v>
      </c>
      <c r="DM1385" s="294">
        <v>2810</v>
      </c>
      <c r="DN1385" s="187">
        <v>3177</v>
      </c>
    </row>
    <row r="1386" spans="103:118" x14ac:dyDescent="0.2">
      <c r="CY1386" s="187" t="s">
        <v>476</v>
      </c>
      <c r="CZ1386" s="295">
        <v>76597</v>
      </c>
      <c r="DA1386" s="294">
        <v>710</v>
      </c>
      <c r="DB1386" s="294">
        <v>720</v>
      </c>
      <c r="DC1386" s="294">
        <v>910</v>
      </c>
      <c r="DD1386" s="294">
        <v>1280</v>
      </c>
      <c r="DE1386" s="294">
        <v>1540</v>
      </c>
      <c r="DF1386" s="294">
        <v>1771</v>
      </c>
      <c r="DG1386" s="187">
        <v>2002</v>
      </c>
      <c r="DH1386" s="294">
        <v>923</v>
      </c>
      <c r="DI1386" s="294">
        <v>936</v>
      </c>
      <c r="DJ1386" s="294">
        <v>1183</v>
      </c>
      <c r="DK1386" s="294">
        <v>1664</v>
      </c>
      <c r="DL1386" s="294">
        <v>2002</v>
      </c>
      <c r="DM1386" s="294">
        <v>2302</v>
      </c>
      <c r="DN1386" s="187">
        <v>2602</v>
      </c>
    </row>
    <row r="1387" spans="103:118" x14ac:dyDescent="0.2">
      <c r="CY1387" s="187" t="s">
        <v>476</v>
      </c>
      <c r="CZ1387" s="295">
        <v>76598</v>
      </c>
      <c r="DA1387" s="294">
        <v>870</v>
      </c>
      <c r="DB1387" s="294">
        <v>880</v>
      </c>
      <c r="DC1387" s="294">
        <v>1110</v>
      </c>
      <c r="DD1387" s="294">
        <v>1560</v>
      </c>
      <c r="DE1387" s="294">
        <v>1880</v>
      </c>
      <c r="DF1387" s="294">
        <v>2162</v>
      </c>
      <c r="DG1387" s="187">
        <v>2444</v>
      </c>
      <c r="DH1387" s="294">
        <v>1131</v>
      </c>
      <c r="DI1387" s="294">
        <v>1144</v>
      </c>
      <c r="DJ1387" s="294">
        <v>1443</v>
      </c>
      <c r="DK1387" s="294">
        <v>2028</v>
      </c>
      <c r="DL1387" s="294">
        <v>2444</v>
      </c>
      <c r="DM1387" s="294">
        <v>2810</v>
      </c>
      <c r="DN1387" s="187">
        <v>3177</v>
      </c>
    </row>
    <row r="1388" spans="103:118" x14ac:dyDescent="0.2">
      <c r="CY1388" s="187" t="s">
        <v>476</v>
      </c>
      <c r="CZ1388" s="295">
        <v>76599</v>
      </c>
      <c r="DA1388" s="294">
        <v>870</v>
      </c>
      <c r="DB1388" s="294">
        <v>880</v>
      </c>
      <c r="DC1388" s="294">
        <v>1110</v>
      </c>
      <c r="DD1388" s="294">
        <v>1560</v>
      </c>
      <c r="DE1388" s="294">
        <v>1880</v>
      </c>
      <c r="DF1388" s="294">
        <v>2162</v>
      </c>
      <c r="DG1388" s="187">
        <v>2444</v>
      </c>
      <c r="DH1388" s="294">
        <v>1131</v>
      </c>
      <c r="DI1388" s="294">
        <v>1144</v>
      </c>
      <c r="DJ1388" s="294">
        <v>1443</v>
      </c>
      <c r="DK1388" s="294">
        <v>2028</v>
      </c>
      <c r="DL1388" s="294">
        <v>2444</v>
      </c>
      <c r="DM1388" s="294">
        <v>2810</v>
      </c>
      <c r="DN1388" s="187">
        <v>3177</v>
      </c>
    </row>
    <row r="1389" spans="103:118" x14ac:dyDescent="0.2">
      <c r="CY1389" s="187" t="s">
        <v>476</v>
      </c>
      <c r="CZ1389" s="295">
        <v>76634</v>
      </c>
      <c r="DA1389" s="294">
        <v>800</v>
      </c>
      <c r="DB1389" s="294">
        <v>810</v>
      </c>
      <c r="DC1389" s="294">
        <v>1020</v>
      </c>
      <c r="DD1389" s="294">
        <v>1440</v>
      </c>
      <c r="DE1389" s="294">
        <v>1730</v>
      </c>
      <c r="DF1389" s="294">
        <v>1989</v>
      </c>
      <c r="DG1389" s="187">
        <v>2249</v>
      </c>
      <c r="DH1389" s="294">
        <v>1040</v>
      </c>
      <c r="DI1389" s="294">
        <v>1053</v>
      </c>
      <c r="DJ1389" s="294">
        <v>1326</v>
      </c>
      <c r="DK1389" s="294">
        <v>1872</v>
      </c>
      <c r="DL1389" s="294">
        <v>2249</v>
      </c>
      <c r="DM1389" s="294">
        <v>2585</v>
      </c>
      <c r="DN1389" s="187">
        <v>2923</v>
      </c>
    </row>
    <row r="1390" spans="103:118" x14ac:dyDescent="0.2">
      <c r="CY1390" s="187" t="s">
        <v>476</v>
      </c>
      <c r="CZ1390" s="295">
        <v>76638</v>
      </c>
      <c r="DA1390" s="294">
        <v>1050</v>
      </c>
      <c r="DB1390" s="294">
        <v>1210</v>
      </c>
      <c r="DC1390" s="294">
        <v>1520</v>
      </c>
      <c r="DD1390" s="294">
        <v>1960</v>
      </c>
      <c r="DE1390" s="294">
        <v>2020</v>
      </c>
      <c r="DF1390" s="294">
        <v>2323</v>
      </c>
      <c r="DG1390" s="187">
        <v>2626</v>
      </c>
      <c r="DH1390" s="294">
        <v>1365</v>
      </c>
      <c r="DI1390" s="294">
        <v>1573</v>
      </c>
      <c r="DJ1390" s="294">
        <v>1976</v>
      </c>
      <c r="DK1390" s="294">
        <v>2548</v>
      </c>
      <c r="DL1390" s="294">
        <v>2626</v>
      </c>
      <c r="DM1390" s="294">
        <v>3019</v>
      </c>
      <c r="DN1390" s="187">
        <v>3413</v>
      </c>
    </row>
    <row r="1391" spans="103:118" x14ac:dyDescent="0.2">
      <c r="CY1391" s="187" t="s">
        <v>476</v>
      </c>
      <c r="CZ1391" s="295">
        <v>76656</v>
      </c>
      <c r="DA1391" s="294">
        <v>760</v>
      </c>
      <c r="DB1391" s="294">
        <v>900</v>
      </c>
      <c r="DC1391" s="294">
        <v>1100</v>
      </c>
      <c r="DD1391" s="294">
        <v>1550</v>
      </c>
      <c r="DE1391" s="294">
        <v>1870</v>
      </c>
      <c r="DF1391" s="294">
        <v>2150</v>
      </c>
      <c r="DG1391" s="187">
        <v>2431</v>
      </c>
      <c r="DH1391" s="294">
        <v>988</v>
      </c>
      <c r="DI1391" s="294">
        <v>1170</v>
      </c>
      <c r="DJ1391" s="294">
        <v>1430</v>
      </c>
      <c r="DK1391" s="294">
        <v>2015</v>
      </c>
      <c r="DL1391" s="294">
        <v>2431</v>
      </c>
      <c r="DM1391" s="294">
        <v>2795</v>
      </c>
      <c r="DN1391" s="187">
        <v>3160</v>
      </c>
    </row>
    <row r="1392" spans="103:118" x14ac:dyDescent="0.2">
      <c r="CY1392" s="187" t="s">
        <v>476</v>
      </c>
      <c r="CZ1392" s="295">
        <v>76657</v>
      </c>
      <c r="DA1392" s="294">
        <v>1000</v>
      </c>
      <c r="DB1392" s="294">
        <v>1150</v>
      </c>
      <c r="DC1392" s="294">
        <v>1440</v>
      </c>
      <c r="DD1392" s="294">
        <v>1850</v>
      </c>
      <c r="DE1392" s="294">
        <v>1920</v>
      </c>
      <c r="DF1392" s="294">
        <v>2208</v>
      </c>
      <c r="DG1392" s="187">
        <v>2496</v>
      </c>
      <c r="DH1392" s="294">
        <v>1300</v>
      </c>
      <c r="DI1392" s="294">
        <v>1495</v>
      </c>
      <c r="DJ1392" s="294">
        <v>1872</v>
      </c>
      <c r="DK1392" s="294">
        <v>2405</v>
      </c>
      <c r="DL1392" s="294">
        <v>2496</v>
      </c>
      <c r="DM1392" s="294">
        <v>2870</v>
      </c>
      <c r="DN1392" s="187">
        <v>3244</v>
      </c>
    </row>
    <row r="1393" spans="103:118" x14ac:dyDescent="0.2">
      <c r="CY1393" s="187" t="s">
        <v>476</v>
      </c>
      <c r="CZ1393" s="295">
        <v>76689</v>
      </c>
      <c r="DA1393" s="294">
        <v>910</v>
      </c>
      <c r="DB1393" s="294">
        <v>1050</v>
      </c>
      <c r="DC1393" s="294">
        <v>1310</v>
      </c>
      <c r="DD1393" s="294">
        <v>1700</v>
      </c>
      <c r="DE1393" s="294">
        <v>1770</v>
      </c>
      <c r="DF1393" s="294">
        <v>2035</v>
      </c>
      <c r="DG1393" s="187">
        <v>2301</v>
      </c>
      <c r="DH1393" s="294">
        <v>1183</v>
      </c>
      <c r="DI1393" s="294">
        <v>1365</v>
      </c>
      <c r="DJ1393" s="294">
        <v>1703</v>
      </c>
      <c r="DK1393" s="294">
        <v>2210</v>
      </c>
      <c r="DL1393" s="294">
        <v>2301</v>
      </c>
      <c r="DM1393" s="294">
        <v>2645</v>
      </c>
      <c r="DN1393" s="187">
        <v>2991</v>
      </c>
    </row>
    <row r="1394" spans="103:118" x14ac:dyDescent="0.2">
      <c r="CY1394" s="187" t="s">
        <v>477</v>
      </c>
      <c r="CZ1394" s="295">
        <v>76522</v>
      </c>
      <c r="DA1394" s="294">
        <v>820</v>
      </c>
      <c r="DB1394" s="294">
        <v>820</v>
      </c>
      <c r="DC1394" s="294">
        <v>1040</v>
      </c>
      <c r="DD1394" s="294">
        <v>1460</v>
      </c>
      <c r="DE1394" s="294">
        <v>1770</v>
      </c>
      <c r="DF1394" s="294">
        <v>2035</v>
      </c>
      <c r="DG1394" s="187">
        <v>2301</v>
      </c>
      <c r="DH1394" s="294">
        <v>1066</v>
      </c>
      <c r="DI1394" s="294">
        <v>1066</v>
      </c>
      <c r="DJ1394" s="294">
        <v>1352</v>
      </c>
      <c r="DK1394" s="294">
        <v>1898</v>
      </c>
      <c r="DL1394" s="294">
        <v>2301</v>
      </c>
      <c r="DM1394" s="294">
        <v>2645</v>
      </c>
      <c r="DN1394" s="187">
        <v>2991</v>
      </c>
    </row>
    <row r="1395" spans="103:118" x14ac:dyDescent="0.2">
      <c r="CY1395" s="187" t="s">
        <v>477</v>
      </c>
      <c r="CZ1395" s="295">
        <v>76525</v>
      </c>
      <c r="DA1395" s="294">
        <v>710</v>
      </c>
      <c r="DB1395" s="294">
        <v>720</v>
      </c>
      <c r="DC1395" s="294">
        <v>910</v>
      </c>
      <c r="DD1395" s="294">
        <v>1270</v>
      </c>
      <c r="DE1395" s="294">
        <v>1540</v>
      </c>
      <c r="DF1395" s="294">
        <v>1771</v>
      </c>
      <c r="DG1395" s="187">
        <v>2002</v>
      </c>
      <c r="DH1395" s="294">
        <v>923</v>
      </c>
      <c r="DI1395" s="294">
        <v>936</v>
      </c>
      <c r="DJ1395" s="294">
        <v>1183</v>
      </c>
      <c r="DK1395" s="294">
        <v>1651</v>
      </c>
      <c r="DL1395" s="294">
        <v>2002</v>
      </c>
      <c r="DM1395" s="294">
        <v>2302</v>
      </c>
      <c r="DN1395" s="187">
        <v>2602</v>
      </c>
    </row>
    <row r="1396" spans="103:118" x14ac:dyDescent="0.2">
      <c r="CY1396" s="187" t="s">
        <v>477</v>
      </c>
      <c r="CZ1396" s="295">
        <v>76528</v>
      </c>
      <c r="DA1396" s="294">
        <v>710</v>
      </c>
      <c r="DB1396" s="294">
        <v>720</v>
      </c>
      <c r="DC1396" s="294">
        <v>910</v>
      </c>
      <c r="DD1396" s="294">
        <v>1280</v>
      </c>
      <c r="DE1396" s="294">
        <v>1540</v>
      </c>
      <c r="DF1396" s="294">
        <v>1771</v>
      </c>
      <c r="DG1396" s="187">
        <v>2002</v>
      </c>
      <c r="DH1396" s="294">
        <v>923</v>
      </c>
      <c r="DI1396" s="294">
        <v>936</v>
      </c>
      <c r="DJ1396" s="294">
        <v>1183</v>
      </c>
      <c r="DK1396" s="294">
        <v>1664</v>
      </c>
      <c r="DL1396" s="294">
        <v>2002</v>
      </c>
      <c r="DM1396" s="294">
        <v>2302</v>
      </c>
      <c r="DN1396" s="187">
        <v>2602</v>
      </c>
    </row>
    <row r="1397" spans="103:118" x14ac:dyDescent="0.2">
      <c r="CY1397" s="187" t="s">
        <v>477</v>
      </c>
      <c r="CZ1397" s="295">
        <v>76539</v>
      </c>
      <c r="DA1397" s="294">
        <v>750</v>
      </c>
      <c r="DB1397" s="294">
        <v>750</v>
      </c>
      <c r="DC1397" s="294">
        <v>980</v>
      </c>
      <c r="DD1397" s="294">
        <v>1340</v>
      </c>
      <c r="DE1397" s="294">
        <v>1660</v>
      </c>
      <c r="DF1397" s="294">
        <v>1909</v>
      </c>
      <c r="DG1397" s="187">
        <v>2158</v>
      </c>
      <c r="DH1397" s="294">
        <v>975</v>
      </c>
      <c r="DI1397" s="294">
        <v>975</v>
      </c>
      <c r="DJ1397" s="294">
        <v>1274</v>
      </c>
      <c r="DK1397" s="294">
        <v>1742</v>
      </c>
      <c r="DL1397" s="294">
        <v>2158</v>
      </c>
      <c r="DM1397" s="294">
        <v>2481</v>
      </c>
      <c r="DN1397" s="187">
        <v>2805</v>
      </c>
    </row>
    <row r="1398" spans="103:118" x14ac:dyDescent="0.2">
      <c r="CY1398" s="187" t="s">
        <v>477</v>
      </c>
      <c r="CZ1398" s="295">
        <v>76550</v>
      </c>
      <c r="DA1398" s="294">
        <v>770</v>
      </c>
      <c r="DB1398" s="294">
        <v>780</v>
      </c>
      <c r="DC1398" s="294">
        <v>1020</v>
      </c>
      <c r="DD1398" s="294">
        <v>1370</v>
      </c>
      <c r="DE1398" s="294">
        <v>1730</v>
      </c>
      <c r="DF1398" s="294">
        <v>1989</v>
      </c>
      <c r="DG1398" s="187">
        <v>2249</v>
      </c>
      <c r="DH1398" s="294">
        <v>1001</v>
      </c>
      <c r="DI1398" s="294">
        <v>1014</v>
      </c>
      <c r="DJ1398" s="294">
        <v>1326</v>
      </c>
      <c r="DK1398" s="294">
        <v>1781</v>
      </c>
      <c r="DL1398" s="294">
        <v>2249</v>
      </c>
      <c r="DM1398" s="294">
        <v>2585</v>
      </c>
      <c r="DN1398" s="187">
        <v>2923</v>
      </c>
    </row>
    <row r="1399" spans="103:118" x14ac:dyDescent="0.2">
      <c r="CY1399" s="187" t="s">
        <v>477</v>
      </c>
      <c r="CZ1399" s="295">
        <v>76824</v>
      </c>
      <c r="DA1399" s="294">
        <v>790</v>
      </c>
      <c r="DB1399" s="294">
        <v>790</v>
      </c>
      <c r="DC1399" s="294">
        <v>1040</v>
      </c>
      <c r="DD1399" s="294">
        <v>1400</v>
      </c>
      <c r="DE1399" s="294">
        <v>1760</v>
      </c>
      <c r="DF1399" s="294">
        <v>2024</v>
      </c>
      <c r="DG1399" s="187">
        <v>2288</v>
      </c>
      <c r="DH1399" s="294">
        <v>1027</v>
      </c>
      <c r="DI1399" s="294">
        <v>1027</v>
      </c>
      <c r="DJ1399" s="294">
        <v>1352</v>
      </c>
      <c r="DK1399" s="294">
        <v>1820</v>
      </c>
      <c r="DL1399" s="294">
        <v>2288</v>
      </c>
      <c r="DM1399" s="294">
        <v>2631</v>
      </c>
      <c r="DN1399" s="187">
        <v>2974</v>
      </c>
    </row>
    <row r="1400" spans="103:118" x14ac:dyDescent="0.2">
      <c r="CY1400" s="187" t="s">
        <v>477</v>
      </c>
      <c r="CZ1400" s="295">
        <v>76844</v>
      </c>
      <c r="DA1400" s="294">
        <v>680</v>
      </c>
      <c r="DB1400" s="294">
        <v>690</v>
      </c>
      <c r="DC1400" s="294">
        <v>910</v>
      </c>
      <c r="DD1400" s="294">
        <v>1220</v>
      </c>
      <c r="DE1400" s="294">
        <v>1540</v>
      </c>
      <c r="DF1400" s="294">
        <v>1771</v>
      </c>
      <c r="DG1400" s="187">
        <v>2002</v>
      </c>
      <c r="DH1400" s="294">
        <v>884</v>
      </c>
      <c r="DI1400" s="294">
        <v>897</v>
      </c>
      <c r="DJ1400" s="294">
        <v>1183</v>
      </c>
      <c r="DK1400" s="294">
        <v>1586</v>
      </c>
      <c r="DL1400" s="294">
        <v>2002</v>
      </c>
      <c r="DM1400" s="294">
        <v>2302</v>
      </c>
      <c r="DN1400" s="187">
        <v>2602</v>
      </c>
    </row>
    <row r="1401" spans="103:118" x14ac:dyDescent="0.2">
      <c r="CY1401" s="187" t="s">
        <v>477</v>
      </c>
      <c r="CZ1401" s="295">
        <v>76853</v>
      </c>
      <c r="DA1401" s="294">
        <v>1000</v>
      </c>
      <c r="DB1401" s="294">
        <v>1000</v>
      </c>
      <c r="DC1401" s="294">
        <v>1320</v>
      </c>
      <c r="DD1401" s="294">
        <v>1780</v>
      </c>
      <c r="DE1401" s="294">
        <v>2240</v>
      </c>
      <c r="DF1401" s="294">
        <v>2576</v>
      </c>
      <c r="DG1401" s="187">
        <v>2912</v>
      </c>
      <c r="DH1401" s="294">
        <v>1300</v>
      </c>
      <c r="DI1401" s="294">
        <v>1300</v>
      </c>
      <c r="DJ1401" s="294">
        <v>1716</v>
      </c>
      <c r="DK1401" s="294">
        <v>2314</v>
      </c>
      <c r="DL1401" s="294">
        <v>2912</v>
      </c>
      <c r="DM1401" s="294">
        <v>3348</v>
      </c>
      <c r="DN1401" s="187">
        <v>3785</v>
      </c>
    </row>
    <row r="1402" spans="103:118" x14ac:dyDescent="0.2">
      <c r="CY1402" s="187" t="s">
        <v>478</v>
      </c>
      <c r="CZ1402" s="295">
        <v>78019</v>
      </c>
      <c r="DA1402" s="294">
        <v>880</v>
      </c>
      <c r="DB1402" s="294">
        <v>880</v>
      </c>
      <c r="DC1402" s="294">
        <v>1090</v>
      </c>
      <c r="DD1402" s="294">
        <v>1390</v>
      </c>
      <c r="DE1402" s="294">
        <v>1450</v>
      </c>
      <c r="DF1402" s="294">
        <v>1667</v>
      </c>
      <c r="DG1402" s="187">
        <v>1885</v>
      </c>
      <c r="DH1402" s="294">
        <v>1144</v>
      </c>
      <c r="DI1402" s="294">
        <v>1144</v>
      </c>
      <c r="DJ1402" s="294">
        <v>1417</v>
      </c>
      <c r="DK1402" s="294">
        <v>1807</v>
      </c>
      <c r="DL1402" s="294">
        <v>1885</v>
      </c>
      <c r="DM1402" s="294">
        <v>2167</v>
      </c>
      <c r="DN1402" s="187">
        <v>2450</v>
      </c>
    </row>
    <row r="1403" spans="103:118" x14ac:dyDescent="0.2">
      <c r="CY1403" s="187" t="s">
        <v>478</v>
      </c>
      <c r="CZ1403" s="295">
        <v>78040</v>
      </c>
      <c r="DA1403" s="294">
        <v>820</v>
      </c>
      <c r="DB1403" s="294">
        <v>830</v>
      </c>
      <c r="DC1403" s="294">
        <v>1020</v>
      </c>
      <c r="DD1403" s="294">
        <v>1300</v>
      </c>
      <c r="DE1403" s="294">
        <v>1360</v>
      </c>
      <c r="DF1403" s="294">
        <v>1564</v>
      </c>
      <c r="DG1403" s="187">
        <v>1768</v>
      </c>
      <c r="DH1403" s="294">
        <v>1066</v>
      </c>
      <c r="DI1403" s="294">
        <v>1079</v>
      </c>
      <c r="DJ1403" s="294">
        <v>1326</v>
      </c>
      <c r="DK1403" s="294">
        <v>1690</v>
      </c>
      <c r="DL1403" s="294">
        <v>1768</v>
      </c>
      <c r="DM1403" s="294">
        <v>2033</v>
      </c>
      <c r="DN1403" s="187">
        <v>2298</v>
      </c>
    </row>
    <row r="1404" spans="103:118" x14ac:dyDescent="0.2">
      <c r="CY1404" s="187" t="s">
        <v>478</v>
      </c>
      <c r="CZ1404" s="295">
        <v>78041</v>
      </c>
      <c r="DA1404" s="294">
        <v>860</v>
      </c>
      <c r="DB1404" s="294">
        <v>870</v>
      </c>
      <c r="DC1404" s="294">
        <v>1070</v>
      </c>
      <c r="DD1404" s="294">
        <v>1360</v>
      </c>
      <c r="DE1404" s="294">
        <v>1430</v>
      </c>
      <c r="DF1404" s="294">
        <v>1644</v>
      </c>
      <c r="DG1404" s="187">
        <v>1859</v>
      </c>
      <c r="DH1404" s="294">
        <v>1118</v>
      </c>
      <c r="DI1404" s="294">
        <v>1131</v>
      </c>
      <c r="DJ1404" s="294">
        <v>1391</v>
      </c>
      <c r="DK1404" s="294">
        <v>1768</v>
      </c>
      <c r="DL1404" s="294">
        <v>1859</v>
      </c>
      <c r="DM1404" s="294">
        <v>2137</v>
      </c>
      <c r="DN1404" s="187">
        <v>2416</v>
      </c>
    </row>
    <row r="1405" spans="103:118" x14ac:dyDescent="0.2">
      <c r="CY1405" s="187" t="s">
        <v>478</v>
      </c>
      <c r="CZ1405" s="295">
        <v>78042</v>
      </c>
      <c r="DA1405" s="294">
        <v>880</v>
      </c>
      <c r="DB1405" s="294">
        <v>880</v>
      </c>
      <c r="DC1405" s="294">
        <v>1090</v>
      </c>
      <c r="DD1405" s="294">
        <v>1390</v>
      </c>
      <c r="DE1405" s="294">
        <v>1450</v>
      </c>
      <c r="DF1405" s="294">
        <v>1667</v>
      </c>
      <c r="DG1405" s="187">
        <v>1885</v>
      </c>
      <c r="DH1405" s="294">
        <v>1144</v>
      </c>
      <c r="DI1405" s="294">
        <v>1144</v>
      </c>
      <c r="DJ1405" s="294">
        <v>1417</v>
      </c>
      <c r="DK1405" s="294">
        <v>1807</v>
      </c>
      <c r="DL1405" s="294">
        <v>1885</v>
      </c>
      <c r="DM1405" s="294">
        <v>2167</v>
      </c>
      <c r="DN1405" s="187">
        <v>2450</v>
      </c>
    </row>
    <row r="1406" spans="103:118" x14ac:dyDescent="0.2">
      <c r="CY1406" s="187" t="s">
        <v>478</v>
      </c>
      <c r="CZ1406" s="295">
        <v>78043</v>
      </c>
      <c r="DA1406" s="294">
        <v>850</v>
      </c>
      <c r="DB1406" s="294">
        <v>850</v>
      </c>
      <c r="DC1406" s="294">
        <v>1050</v>
      </c>
      <c r="DD1406" s="294">
        <v>1340</v>
      </c>
      <c r="DE1406" s="294">
        <v>1400</v>
      </c>
      <c r="DF1406" s="294">
        <v>1610</v>
      </c>
      <c r="DG1406" s="187">
        <v>1820</v>
      </c>
      <c r="DH1406" s="294">
        <v>1105</v>
      </c>
      <c r="DI1406" s="294">
        <v>1105</v>
      </c>
      <c r="DJ1406" s="294">
        <v>1365</v>
      </c>
      <c r="DK1406" s="294">
        <v>1742</v>
      </c>
      <c r="DL1406" s="294">
        <v>1820</v>
      </c>
      <c r="DM1406" s="294">
        <v>2093</v>
      </c>
      <c r="DN1406" s="187">
        <v>2366</v>
      </c>
    </row>
    <row r="1407" spans="103:118" x14ac:dyDescent="0.2">
      <c r="CY1407" s="187" t="s">
        <v>478</v>
      </c>
      <c r="CZ1407" s="295">
        <v>78044</v>
      </c>
      <c r="DA1407" s="294">
        <v>880</v>
      </c>
      <c r="DB1407" s="294">
        <v>880</v>
      </c>
      <c r="DC1407" s="294">
        <v>1090</v>
      </c>
      <c r="DD1407" s="294">
        <v>1390</v>
      </c>
      <c r="DE1407" s="294">
        <v>1450</v>
      </c>
      <c r="DF1407" s="294">
        <v>1667</v>
      </c>
      <c r="DG1407" s="187">
        <v>1885</v>
      </c>
      <c r="DH1407" s="294">
        <v>1144</v>
      </c>
      <c r="DI1407" s="294">
        <v>1144</v>
      </c>
      <c r="DJ1407" s="294">
        <v>1417</v>
      </c>
      <c r="DK1407" s="294">
        <v>1807</v>
      </c>
      <c r="DL1407" s="294">
        <v>1885</v>
      </c>
      <c r="DM1407" s="294">
        <v>2167</v>
      </c>
      <c r="DN1407" s="187">
        <v>2450</v>
      </c>
    </row>
    <row r="1408" spans="103:118" x14ac:dyDescent="0.2">
      <c r="CY1408" s="187" t="s">
        <v>478</v>
      </c>
      <c r="CZ1408" s="295">
        <v>78045</v>
      </c>
      <c r="DA1408" s="294">
        <v>1180</v>
      </c>
      <c r="DB1408" s="294">
        <v>1180</v>
      </c>
      <c r="DC1408" s="294">
        <v>1460</v>
      </c>
      <c r="DD1408" s="294">
        <v>1860</v>
      </c>
      <c r="DE1408" s="294">
        <v>1950</v>
      </c>
      <c r="DF1408" s="294">
        <v>2242</v>
      </c>
      <c r="DG1408" s="187">
        <v>2535</v>
      </c>
      <c r="DH1408" s="294">
        <v>1534</v>
      </c>
      <c r="DI1408" s="294">
        <v>1534</v>
      </c>
      <c r="DJ1408" s="294">
        <v>1898</v>
      </c>
      <c r="DK1408" s="294">
        <v>2418</v>
      </c>
      <c r="DL1408" s="294">
        <v>2535</v>
      </c>
      <c r="DM1408" s="294">
        <v>2914</v>
      </c>
      <c r="DN1408" s="187">
        <v>3295</v>
      </c>
    </row>
    <row r="1409" spans="103:118" x14ac:dyDescent="0.2">
      <c r="CY1409" s="187" t="s">
        <v>478</v>
      </c>
      <c r="CZ1409" s="295">
        <v>78046</v>
      </c>
      <c r="DA1409" s="294">
        <v>870</v>
      </c>
      <c r="DB1409" s="294">
        <v>880</v>
      </c>
      <c r="DC1409" s="294">
        <v>1080</v>
      </c>
      <c r="DD1409" s="294">
        <v>1370</v>
      </c>
      <c r="DE1409" s="294">
        <v>1440</v>
      </c>
      <c r="DF1409" s="294">
        <v>1656</v>
      </c>
      <c r="DG1409" s="187">
        <v>1872</v>
      </c>
      <c r="DH1409" s="294">
        <v>1131</v>
      </c>
      <c r="DI1409" s="294">
        <v>1144</v>
      </c>
      <c r="DJ1409" s="294">
        <v>1404</v>
      </c>
      <c r="DK1409" s="294">
        <v>1781</v>
      </c>
      <c r="DL1409" s="294">
        <v>1872</v>
      </c>
      <c r="DM1409" s="294">
        <v>2152</v>
      </c>
      <c r="DN1409" s="187">
        <v>2433</v>
      </c>
    </row>
    <row r="1410" spans="103:118" x14ac:dyDescent="0.2">
      <c r="CY1410" s="187" t="s">
        <v>478</v>
      </c>
      <c r="CZ1410" s="295">
        <v>78344</v>
      </c>
      <c r="DA1410" s="294">
        <v>880</v>
      </c>
      <c r="DB1410" s="294">
        <v>880</v>
      </c>
      <c r="DC1410" s="294">
        <v>1090</v>
      </c>
      <c r="DD1410" s="294">
        <v>1390</v>
      </c>
      <c r="DE1410" s="294">
        <v>1450</v>
      </c>
      <c r="DF1410" s="294">
        <v>1667</v>
      </c>
      <c r="DG1410" s="187">
        <v>1885</v>
      </c>
      <c r="DH1410" s="294">
        <v>1144</v>
      </c>
      <c r="DI1410" s="294">
        <v>1144</v>
      </c>
      <c r="DJ1410" s="294">
        <v>1417</v>
      </c>
      <c r="DK1410" s="294">
        <v>1807</v>
      </c>
      <c r="DL1410" s="294">
        <v>1885</v>
      </c>
      <c r="DM1410" s="294">
        <v>2167</v>
      </c>
      <c r="DN1410" s="187">
        <v>2450</v>
      </c>
    </row>
    <row r="1411" spans="103:118" x14ac:dyDescent="0.2">
      <c r="CY1411" s="187" t="s">
        <v>478</v>
      </c>
      <c r="CZ1411" s="295">
        <v>78369</v>
      </c>
      <c r="DA1411" s="294">
        <v>880</v>
      </c>
      <c r="DB1411" s="294">
        <v>880</v>
      </c>
      <c r="DC1411" s="294">
        <v>1090</v>
      </c>
      <c r="DD1411" s="294">
        <v>1390</v>
      </c>
      <c r="DE1411" s="294">
        <v>1450</v>
      </c>
      <c r="DF1411" s="294">
        <v>1667</v>
      </c>
      <c r="DG1411" s="187">
        <v>1885</v>
      </c>
      <c r="DH1411" s="294">
        <v>1144</v>
      </c>
      <c r="DI1411" s="294">
        <v>1144</v>
      </c>
      <c r="DJ1411" s="294">
        <v>1417</v>
      </c>
      <c r="DK1411" s="294">
        <v>1807</v>
      </c>
      <c r="DL1411" s="294">
        <v>1885</v>
      </c>
      <c r="DM1411" s="294">
        <v>2167</v>
      </c>
      <c r="DN1411" s="187">
        <v>2450</v>
      </c>
    </row>
    <row r="1412" spans="103:118" x14ac:dyDescent="0.2">
      <c r="CY1412" s="187" t="s">
        <v>478</v>
      </c>
      <c r="CZ1412" s="295">
        <v>78371</v>
      </c>
      <c r="DA1412" s="294">
        <v>880</v>
      </c>
      <c r="DB1412" s="294">
        <v>880</v>
      </c>
      <c r="DC1412" s="294">
        <v>1090</v>
      </c>
      <c r="DD1412" s="294">
        <v>1390</v>
      </c>
      <c r="DE1412" s="294">
        <v>1450</v>
      </c>
      <c r="DF1412" s="294">
        <v>1667</v>
      </c>
      <c r="DG1412" s="187">
        <v>1885</v>
      </c>
      <c r="DH1412" s="294">
        <v>1144</v>
      </c>
      <c r="DI1412" s="294">
        <v>1144</v>
      </c>
      <c r="DJ1412" s="294">
        <v>1417</v>
      </c>
      <c r="DK1412" s="294">
        <v>1807</v>
      </c>
      <c r="DL1412" s="294">
        <v>1885</v>
      </c>
      <c r="DM1412" s="294">
        <v>2167</v>
      </c>
      <c r="DN1412" s="187">
        <v>2450</v>
      </c>
    </row>
    <row r="1413" spans="103:118" x14ac:dyDescent="0.2">
      <c r="CY1413" s="187" t="s">
        <v>479</v>
      </c>
      <c r="CZ1413" s="295">
        <v>75451</v>
      </c>
      <c r="DA1413" s="294">
        <v>730</v>
      </c>
      <c r="DB1413" s="294">
        <v>770</v>
      </c>
      <c r="DC1413" s="294">
        <v>910</v>
      </c>
      <c r="DD1413" s="294">
        <v>1270</v>
      </c>
      <c r="DE1413" s="294">
        <v>1410</v>
      </c>
      <c r="DF1413" s="294">
        <v>1621</v>
      </c>
      <c r="DG1413" s="187">
        <v>1833</v>
      </c>
      <c r="DH1413" s="294">
        <v>949</v>
      </c>
      <c r="DI1413" s="294">
        <v>1001</v>
      </c>
      <c r="DJ1413" s="294">
        <v>1183</v>
      </c>
      <c r="DK1413" s="294">
        <v>1651</v>
      </c>
      <c r="DL1413" s="294">
        <v>1833</v>
      </c>
      <c r="DM1413" s="294">
        <v>2107</v>
      </c>
      <c r="DN1413" s="187">
        <v>2382</v>
      </c>
    </row>
    <row r="1414" spans="103:118" x14ac:dyDescent="0.2">
      <c r="CY1414" s="187" t="s">
        <v>479</v>
      </c>
      <c r="CZ1414" s="295">
        <v>75494</v>
      </c>
      <c r="DA1414" s="294">
        <v>850</v>
      </c>
      <c r="DB1414" s="294">
        <v>890</v>
      </c>
      <c r="DC1414" s="294">
        <v>1050</v>
      </c>
      <c r="DD1414" s="294">
        <v>1460</v>
      </c>
      <c r="DE1414" s="294">
        <v>1590</v>
      </c>
      <c r="DF1414" s="294">
        <v>1828</v>
      </c>
      <c r="DG1414" s="187">
        <v>2067</v>
      </c>
      <c r="DH1414" s="294">
        <v>1105</v>
      </c>
      <c r="DI1414" s="294">
        <v>1157</v>
      </c>
      <c r="DJ1414" s="294">
        <v>1365</v>
      </c>
      <c r="DK1414" s="294">
        <v>1898</v>
      </c>
      <c r="DL1414" s="294">
        <v>2067</v>
      </c>
      <c r="DM1414" s="294">
        <v>2376</v>
      </c>
      <c r="DN1414" s="187">
        <v>2687</v>
      </c>
    </row>
    <row r="1415" spans="103:118" x14ac:dyDescent="0.2">
      <c r="CY1415" s="187" t="s">
        <v>479</v>
      </c>
      <c r="CZ1415" s="295">
        <v>75601</v>
      </c>
      <c r="DA1415" s="294">
        <v>790</v>
      </c>
      <c r="DB1415" s="294">
        <v>830</v>
      </c>
      <c r="DC1415" s="294">
        <v>1000</v>
      </c>
      <c r="DD1415" s="294">
        <v>1360</v>
      </c>
      <c r="DE1415" s="294">
        <v>1480</v>
      </c>
      <c r="DF1415" s="294">
        <v>1702</v>
      </c>
      <c r="DG1415" s="187">
        <v>1924</v>
      </c>
      <c r="DH1415" s="294">
        <v>1027</v>
      </c>
      <c r="DI1415" s="294">
        <v>1079</v>
      </c>
      <c r="DJ1415" s="294">
        <v>1300</v>
      </c>
      <c r="DK1415" s="294">
        <v>1768</v>
      </c>
      <c r="DL1415" s="294">
        <v>1924</v>
      </c>
      <c r="DM1415" s="294">
        <v>2212</v>
      </c>
      <c r="DN1415" s="187">
        <v>2501</v>
      </c>
    </row>
    <row r="1416" spans="103:118" x14ac:dyDescent="0.2">
      <c r="CY1416" s="187" t="s">
        <v>479</v>
      </c>
      <c r="CZ1416" s="295">
        <v>75602</v>
      </c>
      <c r="DA1416" s="294">
        <v>780</v>
      </c>
      <c r="DB1416" s="294">
        <v>810</v>
      </c>
      <c r="DC1416" s="294">
        <v>990</v>
      </c>
      <c r="DD1416" s="294">
        <v>1330</v>
      </c>
      <c r="DE1416" s="294">
        <v>1460</v>
      </c>
      <c r="DF1416" s="294">
        <v>1679</v>
      </c>
      <c r="DG1416" s="187">
        <v>1898</v>
      </c>
      <c r="DH1416" s="294">
        <v>1014</v>
      </c>
      <c r="DI1416" s="294">
        <v>1053</v>
      </c>
      <c r="DJ1416" s="294">
        <v>1287</v>
      </c>
      <c r="DK1416" s="294">
        <v>1729</v>
      </c>
      <c r="DL1416" s="294">
        <v>1898</v>
      </c>
      <c r="DM1416" s="294">
        <v>2182</v>
      </c>
      <c r="DN1416" s="187">
        <v>2467</v>
      </c>
    </row>
    <row r="1417" spans="103:118" x14ac:dyDescent="0.2">
      <c r="CY1417" s="187" t="s">
        <v>479</v>
      </c>
      <c r="CZ1417" s="295">
        <v>75603</v>
      </c>
      <c r="DA1417" s="294">
        <v>820</v>
      </c>
      <c r="DB1417" s="294">
        <v>850</v>
      </c>
      <c r="DC1417" s="294">
        <v>1050</v>
      </c>
      <c r="DD1417" s="294">
        <v>1400</v>
      </c>
      <c r="DE1417" s="294">
        <v>1540</v>
      </c>
      <c r="DF1417" s="294">
        <v>1771</v>
      </c>
      <c r="DG1417" s="187">
        <v>2002</v>
      </c>
      <c r="DH1417" s="294">
        <v>1066</v>
      </c>
      <c r="DI1417" s="294">
        <v>1105</v>
      </c>
      <c r="DJ1417" s="294">
        <v>1365</v>
      </c>
      <c r="DK1417" s="294">
        <v>1820</v>
      </c>
      <c r="DL1417" s="294">
        <v>2002</v>
      </c>
      <c r="DM1417" s="294">
        <v>2302</v>
      </c>
      <c r="DN1417" s="187">
        <v>2602</v>
      </c>
    </row>
    <row r="1418" spans="103:118" x14ac:dyDescent="0.2">
      <c r="CY1418" s="187" t="s">
        <v>479</v>
      </c>
      <c r="CZ1418" s="295">
        <v>75604</v>
      </c>
      <c r="DA1418" s="294">
        <v>890</v>
      </c>
      <c r="DB1418" s="294">
        <v>930</v>
      </c>
      <c r="DC1418" s="294">
        <v>1100</v>
      </c>
      <c r="DD1418" s="294">
        <v>1530</v>
      </c>
      <c r="DE1418" s="294">
        <v>1660</v>
      </c>
      <c r="DF1418" s="294">
        <v>1909</v>
      </c>
      <c r="DG1418" s="187">
        <v>2158</v>
      </c>
      <c r="DH1418" s="294">
        <v>1157</v>
      </c>
      <c r="DI1418" s="294">
        <v>1209</v>
      </c>
      <c r="DJ1418" s="294">
        <v>1430</v>
      </c>
      <c r="DK1418" s="294">
        <v>1989</v>
      </c>
      <c r="DL1418" s="294">
        <v>2158</v>
      </c>
      <c r="DM1418" s="294">
        <v>2481</v>
      </c>
      <c r="DN1418" s="187">
        <v>2805</v>
      </c>
    </row>
    <row r="1419" spans="103:118" x14ac:dyDescent="0.2">
      <c r="CY1419" s="187" t="s">
        <v>479</v>
      </c>
      <c r="CZ1419" s="295">
        <v>75605</v>
      </c>
      <c r="DA1419" s="294">
        <v>960</v>
      </c>
      <c r="DB1419" s="294">
        <v>1010</v>
      </c>
      <c r="DC1419" s="294">
        <v>1210</v>
      </c>
      <c r="DD1419" s="294">
        <v>1650</v>
      </c>
      <c r="DE1419" s="294">
        <v>1800</v>
      </c>
      <c r="DF1419" s="294">
        <v>2070</v>
      </c>
      <c r="DG1419" s="187">
        <v>2340</v>
      </c>
      <c r="DH1419" s="294">
        <v>1248</v>
      </c>
      <c r="DI1419" s="294">
        <v>1313</v>
      </c>
      <c r="DJ1419" s="294">
        <v>1573</v>
      </c>
      <c r="DK1419" s="294">
        <v>2145</v>
      </c>
      <c r="DL1419" s="294">
        <v>2340</v>
      </c>
      <c r="DM1419" s="294">
        <v>2691</v>
      </c>
      <c r="DN1419" s="187">
        <v>3042</v>
      </c>
    </row>
    <row r="1420" spans="103:118" x14ac:dyDescent="0.2">
      <c r="CY1420" s="187" t="s">
        <v>479</v>
      </c>
      <c r="CZ1420" s="295">
        <v>75606</v>
      </c>
      <c r="DA1420" s="294">
        <v>890</v>
      </c>
      <c r="DB1420" s="294">
        <v>930</v>
      </c>
      <c r="DC1420" s="294">
        <v>1100</v>
      </c>
      <c r="DD1420" s="294">
        <v>1530</v>
      </c>
      <c r="DE1420" s="294">
        <v>1660</v>
      </c>
      <c r="DF1420" s="294">
        <v>1909</v>
      </c>
      <c r="DG1420" s="187">
        <v>2158</v>
      </c>
      <c r="DH1420" s="294">
        <v>1157</v>
      </c>
      <c r="DI1420" s="294">
        <v>1209</v>
      </c>
      <c r="DJ1420" s="294">
        <v>1430</v>
      </c>
      <c r="DK1420" s="294">
        <v>1989</v>
      </c>
      <c r="DL1420" s="294">
        <v>2158</v>
      </c>
      <c r="DM1420" s="294">
        <v>2481</v>
      </c>
      <c r="DN1420" s="187">
        <v>2805</v>
      </c>
    </row>
    <row r="1421" spans="103:118" x14ac:dyDescent="0.2">
      <c r="CY1421" s="187" t="s">
        <v>479</v>
      </c>
      <c r="CZ1421" s="295">
        <v>75607</v>
      </c>
      <c r="DA1421" s="294">
        <v>890</v>
      </c>
      <c r="DB1421" s="294">
        <v>930</v>
      </c>
      <c r="DC1421" s="294">
        <v>1100</v>
      </c>
      <c r="DD1421" s="294">
        <v>1530</v>
      </c>
      <c r="DE1421" s="294">
        <v>1660</v>
      </c>
      <c r="DF1421" s="294">
        <v>1909</v>
      </c>
      <c r="DG1421" s="187">
        <v>2158</v>
      </c>
      <c r="DH1421" s="294">
        <v>1157</v>
      </c>
      <c r="DI1421" s="294">
        <v>1209</v>
      </c>
      <c r="DJ1421" s="294">
        <v>1430</v>
      </c>
      <c r="DK1421" s="294">
        <v>1989</v>
      </c>
      <c r="DL1421" s="294">
        <v>2158</v>
      </c>
      <c r="DM1421" s="294">
        <v>2481</v>
      </c>
      <c r="DN1421" s="187">
        <v>2805</v>
      </c>
    </row>
    <row r="1422" spans="103:118" x14ac:dyDescent="0.2">
      <c r="CY1422" s="187" t="s">
        <v>479</v>
      </c>
      <c r="CZ1422" s="295">
        <v>75608</v>
      </c>
      <c r="DA1422" s="294">
        <v>890</v>
      </c>
      <c r="DB1422" s="294">
        <v>930</v>
      </c>
      <c r="DC1422" s="294">
        <v>1100</v>
      </c>
      <c r="DD1422" s="294">
        <v>1530</v>
      </c>
      <c r="DE1422" s="294">
        <v>1660</v>
      </c>
      <c r="DF1422" s="294">
        <v>1909</v>
      </c>
      <c r="DG1422" s="187">
        <v>2158</v>
      </c>
      <c r="DH1422" s="294">
        <v>1157</v>
      </c>
      <c r="DI1422" s="294">
        <v>1209</v>
      </c>
      <c r="DJ1422" s="294">
        <v>1430</v>
      </c>
      <c r="DK1422" s="294">
        <v>1989</v>
      </c>
      <c r="DL1422" s="294">
        <v>2158</v>
      </c>
      <c r="DM1422" s="294">
        <v>2481</v>
      </c>
      <c r="DN1422" s="187">
        <v>2805</v>
      </c>
    </row>
    <row r="1423" spans="103:118" x14ac:dyDescent="0.2">
      <c r="CY1423" s="187" t="s">
        <v>479</v>
      </c>
      <c r="CZ1423" s="295">
        <v>75615</v>
      </c>
      <c r="DA1423" s="294">
        <v>890</v>
      </c>
      <c r="DB1423" s="294">
        <v>930</v>
      </c>
      <c r="DC1423" s="294">
        <v>1100</v>
      </c>
      <c r="DD1423" s="294">
        <v>1530</v>
      </c>
      <c r="DE1423" s="294">
        <v>1660</v>
      </c>
      <c r="DF1423" s="294">
        <v>1909</v>
      </c>
      <c r="DG1423" s="187">
        <v>2158</v>
      </c>
      <c r="DH1423" s="294">
        <v>1157</v>
      </c>
      <c r="DI1423" s="294">
        <v>1209</v>
      </c>
      <c r="DJ1423" s="294">
        <v>1430</v>
      </c>
      <c r="DK1423" s="294">
        <v>1989</v>
      </c>
      <c r="DL1423" s="294">
        <v>2158</v>
      </c>
      <c r="DM1423" s="294">
        <v>2481</v>
      </c>
      <c r="DN1423" s="187">
        <v>2805</v>
      </c>
    </row>
    <row r="1424" spans="103:118" x14ac:dyDescent="0.2">
      <c r="CY1424" s="187" t="s">
        <v>479</v>
      </c>
      <c r="CZ1424" s="295">
        <v>75640</v>
      </c>
      <c r="DA1424" s="294">
        <v>950</v>
      </c>
      <c r="DB1424" s="294">
        <v>1000</v>
      </c>
      <c r="DC1424" s="294">
        <v>1220</v>
      </c>
      <c r="DD1424" s="294">
        <v>1630</v>
      </c>
      <c r="DE1424" s="294">
        <v>1780</v>
      </c>
      <c r="DF1424" s="294">
        <v>2047</v>
      </c>
      <c r="DG1424" s="187">
        <v>2314</v>
      </c>
      <c r="DH1424" s="294">
        <v>1235</v>
      </c>
      <c r="DI1424" s="294">
        <v>1300</v>
      </c>
      <c r="DJ1424" s="294">
        <v>1586</v>
      </c>
      <c r="DK1424" s="294">
        <v>2119</v>
      </c>
      <c r="DL1424" s="294">
        <v>2314</v>
      </c>
      <c r="DM1424" s="294">
        <v>2661</v>
      </c>
      <c r="DN1424" s="187">
        <v>3008</v>
      </c>
    </row>
    <row r="1425" spans="103:118" x14ac:dyDescent="0.2">
      <c r="CY1425" s="187" t="s">
        <v>479</v>
      </c>
      <c r="CZ1425" s="295">
        <v>75641</v>
      </c>
      <c r="DA1425" s="294">
        <v>780</v>
      </c>
      <c r="DB1425" s="294">
        <v>790</v>
      </c>
      <c r="DC1425" s="294">
        <v>1040</v>
      </c>
      <c r="DD1425" s="294">
        <v>1310</v>
      </c>
      <c r="DE1425" s="294">
        <v>1450</v>
      </c>
      <c r="DF1425" s="294">
        <v>1667</v>
      </c>
      <c r="DG1425" s="187">
        <v>1885</v>
      </c>
      <c r="DH1425" s="294">
        <v>1014</v>
      </c>
      <c r="DI1425" s="294">
        <v>1027</v>
      </c>
      <c r="DJ1425" s="294">
        <v>1352</v>
      </c>
      <c r="DK1425" s="294">
        <v>1703</v>
      </c>
      <c r="DL1425" s="294">
        <v>1885</v>
      </c>
      <c r="DM1425" s="294">
        <v>2167</v>
      </c>
      <c r="DN1425" s="187">
        <v>2450</v>
      </c>
    </row>
    <row r="1426" spans="103:118" x14ac:dyDescent="0.2">
      <c r="CY1426" s="187" t="s">
        <v>479</v>
      </c>
      <c r="CZ1426" s="295">
        <v>75644</v>
      </c>
      <c r="DA1426" s="294">
        <v>800</v>
      </c>
      <c r="DB1426" s="294">
        <v>840</v>
      </c>
      <c r="DC1426" s="294">
        <v>990</v>
      </c>
      <c r="DD1426" s="294">
        <v>1380</v>
      </c>
      <c r="DE1426" s="294">
        <v>1500</v>
      </c>
      <c r="DF1426" s="294">
        <v>1725</v>
      </c>
      <c r="DG1426" s="187">
        <v>1950</v>
      </c>
      <c r="DH1426" s="294">
        <v>1040</v>
      </c>
      <c r="DI1426" s="294">
        <v>1092</v>
      </c>
      <c r="DJ1426" s="294">
        <v>1287</v>
      </c>
      <c r="DK1426" s="294">
        <v>1794</v>
      </c>
      <c r="DL1426" s="294">
        <v>1950</v>
      </c>
      <c r="DM1426" s="294">
        <v>2242</v>
      </c>
      <c r="DN1426" s="187">
        <v>2535</v>
      </c>
    </row>
    <row r="1427" spans="103:118" x14ac:dyDescent="0.2">
      <c r="CY1427" s="187" t="s">
        <v>479</v>
      </c>
      <c r="CZ1427" s="295">
        <v>75645</v>
      </c>
      <c r="DA1427" s="294">
        <v>1020</v>
      </c>
      <c r="DB1427" s="294">
        <v>1060</v>
      </c>
      <c r="DC1427" s="294">
        <v>1260</v>
      </c>
      <c r="DD1427" s="294">
        <v>1760</v>
      </c>
      <c r="DE1427" s="294">
        <v>1900</v>
      </c>
      <c r="DF1427" s="294">
        <v>2185</v>
      </c>
      <c r="DG1427" s="187">
        <v>2470</v>
      </c>
      <c r="DH1427" s="294">
        <v>1326</v>
      </c>
      <c r="DI1427" s="294">
        <v>1378</v>
      </c>
      <c r="DJ1427" s="294">
        <v>1638</v>
      </c>
      <c r="DK1427" s="294">
        <v>2288</v>
      </c>
      <c r="DL1427" s="294">
        <v>2470</v>
      </c>
      <c r="DM1427" s="294">
        <v>2840</v>
      </c>
      <c r="DN1427" s="187">
        <v>3211</v>
      </c>
    </row>
    <row r="1428" spans="103:118" x14ac:dyDescent="0.2">
      <c r="CY1428" s="187" t="s">
        <v>479</v>
      </c>
      <c r="CZ1428" s="295">
        <v>75647</v>
      </c>
      <c r="DA1428" s="294">
        <v>920</v>
      </c>
      <c r="DB1428" s="294">
        <v>960</v>
      </c>
      <c r="DC1428" s="294">
        <v>1140</v>
      </c>
      <c r="DD1428" s="294">
        <v>1580</v>
      </c>
      <c r="DE1428" s="294">
        <v>1730</v>
      </c>
      <c r="DF1428" s="294">
        <v>1989</v>
      </c>
      <c r="DG1428" s="187">
        <v>2249</v>
      </c>
      <c r="DH1428" s="294">
        <v>1196</v>
      </c>
      <c r="DI1428" s="294">
        <v>1248</v>
      </c>
      <c r="DJ1428" s="294">
        <v>1482</v>
      </c>
      <c r="DK1428" s="294">
        <v>2054</v>
      </c>
      <c r="DL1428" s="294">
        <v>2249</v>
      </c>
      <c r="DM1428" s="294">
        <v>2585</v>
      </c>
      <c r="DN1428" s="187">
        <v>2923</v>
      </c>
    </row>
    <row r="1429" spans="103:118" x14ac:dyDescent="0.2">
      <c r="CY1429" s="187" t="s">
        <v>479</v>
      </c>
      <c r="CZ1429" s="295">
        <v>75660</v>
      </c>
      <c r="DA1429" s="294">
        <v>890</v>
      </c>
      <c r="DB1429" s="294">
        <v>930</v>
      </c>
      <c r="DC1429" s="294">
        <v>1100</v>
      </c>
      <c r="DD1429" s="294">
        <v>1530</v>
      </c>
      <c r="DE1429" s="294">
        <v>1660</v>
      </c>
      <c r="DF1429" s="294">
        <v>1909</v>
      </c>
      <c r="DG1429" s="187">
        <v>2158</v>
      </c>
      <c r="DH1429" s="294">
        <v>1157</v>
      </c>
      <c r="DI1429" s="294">
        <v>1209</v>
      </c>
      <c r="DJ1429" s="294">
        <v>1430</v>
      </c>
      <c r="DK1429" s="294">
        <v>1989</v>
      </c>
      <c r="DL1429" s="294">
        <v>2158</v>
      </c>
      <c r="DM1429" s="294">
        <v>2481</v>
      </c>
      <c r="DN1429" s="187">
        <v>2805</v>
      </c>
    </row>
    <row r="1430" spans="103:118" x14ac:dyDescent="0.2">
      <c r="CY1430" s="187" t="s">
        <v>479</v>
      </c>
      <c r="CZ1430" s="295">
        <v>75662</v>
      </c>
      <c r="DA1430" s="294">
        <v>860</v>
      </c>
      <c r="DB1430" s="294">
        <v>890</v>
      </c>
      <c r="DC1430" s="294">
        <v>1080</v>
      </c>
      <c r="DD1430" s="294">
        <v>1470</v>
      </c>
      <c r="DE1430" s="294">
        <v>1610</v>
      </c>
      <c r="DF1430" s="294">
        <v>1851</v>
      </c>
      <c r="DG1430" s="187">
        <v>2093</v>
      </c>
      <c r="DH1430" s="294">
        <v>1118</v>
      </c>
      <c r="DI1430" s="294">
        <v>1157</v>
      </c>
      <c r="DJ1430" s="294">
        <v>1404</v>
      </c>
      <c r="DK1430" s="294">
        <v>1911</v>
      </c>
      <c r="DL1430" s="294">
        <v>2093</v>
      </c>
      <c r="DM1430" s="294">
        <v>2406</v>
      </c>
      <c r="DN1430" s="187">
        <v>2720</v>
      </c>
    </row>
    <row r="1431" spans="103:118" x14ac:dyDescent="0.2">
      <c r="CY1431" s="187" t="s">
        <v>479</v>
      </c>
      <c r="CZ1431" s="295">
        <v>75663</v>
      </c>
      <c r="DA1431" s="294">
        <v>890</v>
      </c>
      <c r="DB1431" s="294">
        <v>930</v>
      </c>
      <c r="DC1431" s="294">
        <v>1100</v>
      </c>
      <c r="DD1431" s="294">
        <v>1530</v>
      </c>
      <c r="DE1431" s="294">
        <v>1660</v>
      </c>
      <c r="DF1431" s="294">
        <v>1909</v>
      </c>
      <c r="DG1431" s="187">
        <v>2158</v>
      </c>
      <c r="DH1431" s="294">
        <v>1157</v>
      </c>
      <c r="DI1431" s="294">
        <v>1209</v>
      </c>
      <c r="DJ1431" s="294">
        <v>1430</v>
      </c>
      <c r="DK1431" s="294">
        <v>1989</v>
      </c>
      <c r="DL1431" s="294">
        <v>2158</v>
      </c>
      <c r="DM1431" s="294">
        <v>2481</v>
      </c>
      <c r="DN1431" s="187">
        <v>2805</v>
      </c>
    </row>
    <row r="1432" spans="103:118" x14ac:dyDescent="0.2">
      <c r="CY1432" s="187" t="s">
        <v>479</v>
      </c>
      <c r="CZ1432" s="295">
        <v>75683</v>
      </c>
      <c r="DA1432" s="294">
        <v>900</v>
      </c>
      <c r="DB1432" s="294">
        <v>950</v>
      </c>
      <c r="DC1432" s="294">
        <v>1120</v>
      </c>
      <c r="DD1432" s="294">
        <v>1560</v>
      </c>
      <c r="DE1432" s="294">
        <v>1690</v>
      </c>
      <c r="DF1432" s="294">
        <v>1943</v>
      </c>
      <c r="DG1432" s="187">
        <v>2197</v>
      </c>
      <c r="DH1432" s="294">
        <v>1170</v>
      </c>
      <c r="DI1432" s="294">
        <v>1235</v>
      </c>
      <c r="DJ1432" s="294">
        <v>1456</v>
      </c>
      <c r="DK1432" s="294">
        <v>2028</v>
      </c>
      <c r="DL1432" s="294">
        <v>2197</v>
      </c>
      <c r="DM1432" s="294">
        <v>2525</v>
      </c>
      <c r="DN1432" s="187">
        <v>2856</v>
      </c>
    </row>
    <row r="1433" spans="103:118" x14ac:dyDescent="0.2">
      <c r="CY1433" s="187" t="s">
        <v>479</v>
      </c>
      <c r="CZ1433" s="295">
        <v>75686</v>
      </c>
      <c r="DA1433" s="294">
        <v>770</v>
      </c>
      <c r="DB1433" s="294">
        <v>810</v>
      </c>
      <c r="DC1433" s="294">
        <v>960</v>
      </c>
      <c r="DD1433" s="294">
        <v>1340</v>
      </c>
      <c r="DE1433" s="294">
        <v>1450</v>
      </c>
      <c r="DF1433" s="294">
        <v>1667</v>
      </c>
      <c r="DG1433" s="187">
        <v>1885</v>
      </c>
      <c r="DH1433" s="294">
        <v>1001</v>
      </c>
      <c r="DI1433" s="294">
        <v>1053</v>
      </c>
      <c r="DJ1433" s="294">
        <v>1248</v>
      </c>
      <c r="DK1433" s="294">
        <v>1742</v>
      </c>
      <c r="DL1433" s="294">
        <v>1885</v>
      </c>
      <c r="DM1433" s="294">
        <v>2167</v>
      </c>
      <c r="DN1433" s="187">
        <v>2450</v>
      </c>
    </row>
    <row r="1434" spans="103:118" x14ac:dyDescent="0.2">
      <c r="CY1434" s="187" t="s">
        <v>479</v>
      </c>
      <c r="CZ1434" s="295">
        <v>75691</v>
      </c>
      <c r="DA1434" s="294">
        <v>760</v>
      </c>
      <c r="DB1434" s="294">
        <v>770</v>
      </c>
      <c r="DC1434" s="294">
        <v>1010</v>
      </c>
      <c r="DD1434" s="294">
        <v>1280</v>
      </c>
      <c r="DE1434" s="294">
        <v>1420</v>
      </c>
      <c r="DF1434" s="294">
        <v>1633</v>
      </c>
      <c r="DG1434" s="187">
        <v>1846</v>
      </c>
      <c r="DH1434" s="294">
        <v>988</v>
      </c>
      <c r="DI1434" s="294">
        <v>1001</v>
      </c>
      <c r="DJ1434" s="294">
        <v>1313</v>
      </c>
      <c r="DK1434" s="294">
        <v>1664</v>
      </c>
      <c r="DL1434" s="294">
        <v>1846</v>
      </c>
      <c r="DM1434" s="294">
        <v>2122</v>
      </c>
      <c r="DN1434" s="187">
        <v>2399</v>
      </c>
    </row>
    <row r="1435" spans="103:118" x14ac:dyDescent="0.2">
      <c r="CY1435" s="187" t="s">
        <v>479</v>
      </c>
      <c r="CZ1435" s="295">
        <v>75693</v>
      </c>
      <c r="DA1435" s="294">
        <v>1070</v>
      </c>
      <c r="DB1435" s="294">
        <v>1110</v>
      </c>
      <c r="DC1435" s="294">
        <v>1320</v>
      </c>
      <c r="DD1435" s="294">
        <v>1840</v>
      </c>
      <c r="DE1435" s="294">
        <v>1990</v>
      </c>
      <c r="DF1435" s="294">
        <v>2288</v>
      </c>
      <c r="DG1435" s="187">
        <v>2587</v>
      </c>
      <c r="DH1435" s="294">
        <v>1391</v>
      </c>
      <c r="DI1435" s="294">
        <v>1443</v>
      </c>
      <c r="DJ1435" s="294">
        <v>1716</v>
      </c>
      <c r="DK1435" s="294">
        <v>2392</v>
      </c>
      <c r="DL1435" s="294">
        <v>2587</v>
      </c>
      <c r="DM1435" s="294">
        <v>2974</v>
      </c>
      <c r="DN1435" s="187">
        <v>3363</v>
      </c>
    </row>
    <row r="1436" spans="103:118" x14ac:dyDescent="0.2">
      <c r="CY1436" s="187" t="s">
        <v>479</v>
      </c>
      <c r="CZ1436" s="295">
        <v>75755</v>
      </c>
      <c r="DA1436" s="294">
        <v>820</v>
      </c>
      <c r="DB1436" s="294">
        <v>860</v>
      </c>
      <c r="DC1436" s="294">
        <v>1020</v>
      </c>
      <c r="DD1436" s="294">
        <v>1420</v>
      </c>
      <c r="DE1436" s="294">
        <v>1540</v>
      </c>
      <c r="DF1436" s="294">
        <v>1771</v>
      </c>
      <c r="DG1436" s="187">
        <v>2002</v>
      </c>
      <c r="DH1436" s="294">
        <v>1066</v>
      </c>
      <c r="DI1436" s="294">
        <v>1118</v>
      </c>
      <c r="DJ1436" s="294">
        <v>1326</v>
      </c>
      <c r="DK1436" s="294">
        <v>1846</v>
      </c>
      <c r="DL1436" s="294">
        <v>2002</v>
      </c>
      <c r="DM1436" s="294">
        <v>2302</v>
      </c>
      <c r="DN1436" s="187">
        <v>2602</v>
      </c>
    </row>
    <row r="1437" spans="103:118" x14ac:dyDescent="0.2">
      <c r="CY1437" s="187" t="s">
        <v>479</v>
      </c>
      <c r="CZ1437" s="295">
        <v>75765</v>
      </c>
      <c r="DA1437" s="294">
        <v>880</v>
      </c>
      <c r="DB1437" s="294">
        <v>920</v>
      </c>
      <c r="DC1437" s="294">
        <v>1090</v>
      </c>
      <c r="DD1437" s="294">
        <v>1520</v>
      </c>
      <c r="DE1437" s="294">
        <v>1650</v>
      </c>
      <c r="DF1437" s="294">
        <v>1897</v>
      </c>
      <c r="DG1437" s="187">
        <v>2145</v>
      </c>
      <c r="DH1437" s="294">
        <v>1144</v>
      </c>
      <c r="DI1437" s="294">
        <v>1196</v>
      </c>
      <c r="DJ1437" s="294">
        <v>1417</v>
      </c>
      <c r="DK1437" s="294">
        <v>1976</v>
      </c>
      <c r="DL1437" s="294">
        <v>2145</v>
      </c>
      <c r="DM1437" s="294">
        <v>2466</v>
      </c>
      <c r="DN1437" s="187">
        <v>2788</v>
      </c>
    </row>
    <row r="1438" spans="103:118" x14ac:dyDescent="0.2">
      <c r="CY1438" s="187" t="s">
        <v>480</v>
      </c>
      <c r="CZ1438" s="295">
        <v>79235</v>
      </c>
      <c r="DA1438" s="294">
        <v>660</v>
      </c>
      <c r="DB1438" s="294">
        <v>760</v>
      </c>
      <c r="DC1438" s="294">
        <v>920</v>
      </c>
      <c r="DD1438" s="294">
        <v>1290</v>
      </c>
      <c r="DE1438" s="294">
        <v>1510</v>
      </c>
      <c r="DF1438" s="294">
        <v>1736</v>
      </c>
      <c r="DG1438" s="187">
        <v>1963</v>
      </c>
      <c r="DH1438" s="294">
        <v>858</v>
      </c>
      <c r="DI1438" s="294">
        <v>988</v>
      </c>
      <c r="DJ1438" s="294">
        <v>1196</v>
      </c>
      <c r="DK1438" s="294">
        <v>1677</v>
      </c>
      <c r="DL1438" s="294">
        <v>1963</v>
      </c>
      <c r="DM1438" s="294">
        <v>2256</v>
      </c>
      <c r="DN1438" s="187">
        <v>2551</v>
      </c>
    </row>
    <row r="1439" spans="103:118" x14ac:dyDescent="0.2">
      <c r="CY1439" s="187" t="s">
        <v>480</v>
      </c>
      <c r="CZ1439" s="295">
        <v>79243</v>
      </c>
      <c r="DA1439" s="294">
        <v>660</v>
      </c>
      <c r="DB1439" s="294">
        <v>760</v>
      </c>
      <c r="DC1439" s="294">
        <v>920</v>
      </c>
      <c r="DD1439" s="294">
        <v>1290</v>
      </c>
      <c r="DE1439" s="294">
        <v>1510</v>
      </c>
      <c r="DF1439" s="294">
        <v>1736</v>
      </c>
      <c r="DG1439" s="187">
        <v>1963</v>
      </c>
      <c r="DH1439" s="294">
        <v>858</v>
      </c>
      <c r="DI1439" s="294">
        <v>988</v>
      </c>
      <c r="DJ1439" s="294">
        <v>1196</v>
      </c>
      <c r="DK1439" s="294">
        <v>1677</v>
      </c>
      <c r="DL1439" s="294">
        <v>1963</v>
      </c>
      <c r="DM1439" s="294">
        <v>2256</v>
      </c>
      <c r="DN1439" s="187">
        <v>2551</v>
      </c>
    </row>
    <row r="1440" spans="103:118" x14ac:dyDescent="0.2">
      <c r="CY1440" s="187" t="s">
        <v>480</v>
      </c>
      <c r="CZ1440" s="295">
        <v>79250</v>
      </c>
      <c r="DA1440" s="294">
        <v>660</v>
      </c>
      <c r="DB1440" s="294">
        <v>760</v>
      </c>
      <c r="DC1440" s="294">
        <v>920</v>
      </c>
      <c r="DD1440" s="294">
        <v>1290</v>
      </c>
      <c r="DE1440" s="294">
        <v>1510</v>
      </c>
      <c r="DF1440" s="294">
        <v>1736</v>
      </c>
      <c r="DG1440" s="187">
        <v>1963</v>
      </c>
      <c r="DH1440" s="294">
        <v>858</v>
      </c>
      <c r="DI1440" s="294">
        <v>988</v>
      </c>
      <c r="DJ1440" s="294">
        <v>1196</v>
      </c>
      <c r="DK1440" s="294">
        <v>1677</v>
      </c>
      <c r="DL1440" s="294">
        <v>1963</v>
      </c>
      <c r="DM1440" s="294">
        <v>2256</v>
      </c>
      <c r="DN1440" s="187">
        <v>2551</v>
      </c>
    </row>
    <row r="1441" spans="103:118" x14ac:dyDescent="0.2">
      <c r="CY1441" s="187" t="s">
        <v>480</v>
      </c>
      <c r="CZ1441" s="295">
        <v>79311</v>
      </c>
      <c r="DA1441" s="294">
        <v>660</v>
      </c>
      <c r="DB1441" s="294">
        <v>760</v>
      </c>
      <c r="DC1441" s="294">
        <v>920</v>
      </c>
      <c r="DD1441" s="294">
        <v>1290</v>
      </c>
      <c r="DE1441" s="294">
        <v>1510</v>
      </c>
      <c r="DF1441" s="294">
        <v>1736</v>
      </c>
      <c r="DG1441" s="187">
        <v>1963</v>
      </c>
      <c r="DH1441" s="294">
        <v>858</v>
      </c>
      <c r="DI1441" s="294">
        <v>988</v>
      </c>
      <c r="DJ1441" s="294">
        <v>1196</v>
      </c>
      <c r="DK1441" s="294">
        <v>1677</v>
      </c>
      <c r="DL1441" s="294">
        <v>1963</v>
      </c>
      <c r="DM1441" s="294">
        <v>2256</v>
      </c>
      <c r="DN1441" s="187">
        <v>2551</v>
      </c>
    </row>
    <row r="1442" spans="103:118" x14ac:dyDescent="0.2">
      <c r="CY1442" s="187" t="s">
        <v>480</v>
      </c>
      <c r="CZ1442" s="295">
        <v>79313</v>
      </c>
      <c r="DA1442" s="294">
        <v>780</v>
      </c>
      <c r="DB1442" s="294">
        <v>940</v>
      </c>
      <c r="DC1442" s="294">
        <v>1120</v>
      </c>
      <c r="DD1442" s="294">
        <v>1560</v>
      </c>
      <c r="DE1442" s="294">
        <v>1840</v>
      </c>
      <c r="DF1442" s="294">
        <v>2116</v>
      </c>
      <c r="DG1442" s="187">
        <v>2392</v>
      </c>
      <c r="DH1442" s="294">
        <v>1014</v>
      </c>
      <c r="DI1442" s="294">
        <v>1222</v>
      </c>
      <c r="DJ1442" s="294">
        <v>1456</v>
      </c>
      <c r="DK1442" s="294">
        <v>2028</v>
      </c>
      <c r="DL1442" s="294">
        <v>2392</v>
      </c>
      <c r="DM1442" s="294">
        <v>2750</v>
      </c>
      <c r="DN1442" s="187">
        <v>3109</v>
      </c>
    </row>
    <row r="1443" spans="103:118" x14ac:dyDescent="0.2">
      <c r="CY1443" s="187" t="s">
        <v>480</v>
      </c>
      <c r="CZ1443" s="295">
        <v>79322</v>
      </c>
      <c r="DA1443" s="294">
        <v>660</v>
      </c>
      <c r="DB1443" s="294">
        <v>760</v>
      </c>
      <c r="DC1443" s="294">
        <v>920</v>
      </c>
      <c r="DD1443" s="294">
        <v>1290</v>
      </c>
      <c r="DE1443" s="294">
        <v>1510</v>
      </c>
      <c r="DF1443" s="294">
        <v>1736</v>
      </c>
      <c r="DG1443" s="187">
        <v>1963</v>
      </c>
      <c r="DH1443" s="294">
        <v>858</v>
      </c>
      <c r="DI1443" s="294">
        <v>988</v>
      </c>
      <c r="DJ1443" s="294">
        <v>1196</v>
      </c>
      <c r="DK1443" s="294">
        <v>1677</v>
      </c>
      <c r="DL1443" s="294">
        <v>1963</v>
      </c>
      <c r="DM1443" s="294">
        <v>2256</v>
      </c>
      <c r="DN1443" s="187">
        <v>2551</v>
      </c>
    </row>
    <row r="1444" spans="103:118" x14ac:dyDescent="0.2">
      <c r="CY1444" s="187" t="s">
        <v>480</v>
      </c>
      <c r="CZ1444" s="295">
        <v>79329</v>
      </c>
      <c r="DA1444" s="294">
        <v>660</v>
      </c>
      <c r="DB1444" s="294">
        <v>760</v>
      </c>
      <c r="DC1444" s="294">
        <v>920</v>
      </c>
      <c r="DD1444" s="294">
        <v>1290</v>
      </c>
      <c r="DE1444" s="294">
        <v>1510</v>
      </c>
      <c r="DF1444" s="294">
        <v>1736</v>
      </c>
      <c r="DG1444" s="187">
        <v>1963</v>
      </c>
      <c r="DH1444" s="294">
        <v>858</v>
      </c>
      <c r="DI1444" s="294">
        <v>988</v>
      </c>
      <c r="DJ1444" s="294">
        <v>1196</v>
      </c>
      <c r="DK1444" s="294">
        <v>1677</v>
      </c>
      <c r="DL1444" s="294">
        <v>1963</v>
      </c>
      <c r="DM1444" s="294">
        <v>2256</v>
      </c>
      <c r="DN1444" s="187">
        <v>2551</v>
      </c>
    </row>
    <row r="1445" spans="103:118" x14ac:dyDescent="0.2">
      <c r="CY1445" s="187" t="s">
        <v>480</v>
      </c>
      <c r="CZ1445" s="295">
        <v>79343</v>
      </c>
      <c r="DA1445" s="294">
        <v>660</v>
      </c>
      <c r="DB1445" s="294">
        <v>760</v>
      </c>
      <c r="DC1445" s="294">
        <v>920</v>
      </c>
      <c r="DD1445" s="294">
        <v>1290</v>
      </c>
      <c r="DE1445" s="294">
        <v>1510</v>
      </c>
      <c r="DF1445" s="294">
        <v>1736</v>
      </c>
      <c r="DG1445" s="187">
        <v>1963</v>
      </c>
      <c r="DH1445" s="294">
        <v>858</v>
      </c>
      <c r="DI1445" s="294">
        <v>988</v>
      </c>
      <c r="DJ1445" s="294">
        <v>1196</v>
      </c>
      <c r="DK1445" s="294">
        <v>1677</v>
      </c>
      <c r="DL1445" s="294">
        <v>1963</v>
      </c>
      <c r="DM1445" s="294">
        <v>2256</v>
      </c>
      <c r="DN1445" s="187">
        <v>2551</v>
      </c>
    </row>
    <row r="1446" spans="103:118" x14ac:dyDescent="0.2">
      <c r="CY1446" s="187" t="s">
        <v>480</v>
      </c>
      <c r="CZ1446" s="295">
        <v>79350</v>
      </c>
      <c r="DA1446" s="294">
        <v>660</v>
      </c>
      <c r="DB1446" s="294">
        <v>770</v>
      </c>
      <c r="DC1446" s="294">
        <v>920</v>
      </c>
      <c r="DD1446" s="294">
        <v>1290</v>
      </c>
      <c r="DE1446" s="294">
        <v>1510</v>
      </c>
      <c r="DF1446" s="294">
        <v>1736</v>
      </c>
      <c r="DG1446" s="187">
        <v>1963</v>
      </c>
      <c r="DH1446" s="294">
        <v>858</v>
      </c>
      <c r="DI1446" s="294">
        <v>1001</v>
      </c>
      <c r="DJ1446" s="294">
        <v>1196</v>
      </c>
      <c r="DK1446" s="294">
        <v>1677</v>
      </c>
      <c r="DL1446" s="294">
        <v>1963</v>
      </c>
      <c r="DM1446" s="294">
        <v>2256</v>
      </c>
      <c r="DN1446" s="187">
        <v>2551</v>
      </c>
    </row>
    <row r="1447" spans="103:118" x14ac:dyDescent="0.2">
      <c r="CY1447" s="187" t="s">
        <v>480</v>
      </c>
      <c r="CZ1447" s="295">
        <v>79356</v>
      </c>
      <c r="DA1447" s="294">
        <v>660</v>
      </c>
      <c r="DB1447" s="294">
        <v>760</v>
      </c>
      <c r="DC1447" s="294">
        <v>920</v>
      </c>
      <c r="DD1447" s="294">
        <v>1290</v>
      </c>
      <c r="DE1447" s="294">
        <v>1510</v>
      </c>
      <c r="DF1447" s="294">
        <v>1736</v>
      </c>
      <c r="DG1447" s="187">
        <v>1963</v>
      </c>
      <c r="DH1447" s="294">
        <v>858</v>
      </c>
      <c r="DI1447" s="294">
        <v>988</v>
      </c>
      <c r="DJ1447" s="294">
        <v>1196</v>
      </c>
      <c r="DK1447" s="294">
        <v>1677</v>
      </c>
      <c r="DL1447" s="294">
        <v>1963</v>
      </c>
      <c r="DM1447" s="294">
        <v>2256</v>
      </c>
      <c r="DN1447" s="187">
        <v>2551</v>
      </c>
    </row>
    <row r="1448" spans="103:118" x14ac:dyDescent="0.2">
      <c r="CY1448" s="187" t="s">
        <v>480</v>
      </c>
      <c r="CZ1448" s="295">
        <v>79357</v>
      </c>
      <c r="DA1448" s="294">
        <v>660</v>
      </c>
      <c r="DB1448" s="294">
        <v>760</v>
      </c>
      <c r="DC1448" s="294">
        <v>920</v>
      </c>
      <c r="DD1448" s="294">
        <v>1290</v>
      </c>
      <c r="DE1448" s="294">
        <v>1510</v>
      </c>
      <c r="DF1448" s="294">
        <v>1736</v>
      </c>
      <c r="DG1448" s="187">
        <v>1963</v>
      </c>
      <c r="DH1448" s="294">
        <v>858</v>
      </c>
      <c r="DI1448" s="294">
        <v>988</v>
      </c>
      <c r="DJ1448" s="294">
        <v>1196</v>
      </c>
      <c r="DK1448" s="294">
        <v>1677</v>
      </c>
      <c r="DL1448" s="294">
        <v>1963</v>
      </c>
      <c r="DM1448" s="294">
        <v>2256</v>
      </c>
      <c r="DN1448" s="187">
        <v>2551</v>
      </c>
    </row>
    <row r="1449" spans="103:118" x14ac:dyDescent="0.2">
      <c r="CY1449" s="187" t="s">
        <v>480</v>
      </c>
      <c r="CZ1449" s="295">
        <v>79358</v>
      </c>
      <c r="DA1449" s="294">
        <v>660</v>
      </c>
      <c r="DB1449" s="294">
        <v>790</v>
      </c>
      <c r="DC1449" s="294">
        <v>950</v>
      </c>
      <c r="DD1449" s="294">
        <v>1320</v>
      </c>
      <c r="DE1449" s="294">
        <v>1560</v>
      </c>
      <c r="DF1449" s="294">
        <v>1794</v>
      </c>
      <c r="DG1449" s="187">
        <v>2028</v>
      </c>
      <c r="DH1449" s="294">
        <v>858</v>
      </c>
      <c r="DI1449" s="294">
        <v>1027</v>
      </c>
      <c r="DJ1449" s="294">
        <v>1235</v>
      </c>
      <c r="DK1449" s="294">
        <v>1716</v>
      </c>
      <c r="DL1449" s="294">
        <v>2028</v>
      </c>
      <c r="DM1449" s="294">
        <v>2332</v>
      </c>
      <c r="DN1449" s="187">
        <v>2636</v>
      </c>
    </row>
    <row r="1450" spans="103:118" x14ac:dyDescent="0.2">
      <c r="CY1450" s="187" t="s">
        <v>480</v>
      </c>
      <c r="CZ1450" s="295">
        <v>79363</v>
      </c>
      <c r="DA1450" s="294">
        <v>710</v>
      </c>
      <c r="DB1450" s="294">
        <v>850</v>
      </c>
      <c r="DC1450" s="294">
        <v>1020</v>
      </c>
      <c r="DD1450" s="294">
        <v>1420</v>
      </c>
      <c r="DE1450" s="294">
        <v>1680</v>
      </c>
      <c r="DF1450" s="294">
        <v>1932</v>
      </c>
      <c r="DG1450" s="187">
        <v>2184</v>
      </c>
      <c r="DH1450" s="294">
        <v>923</v>
      </c>
      <c r="DI1450" s="294">
        <v>1105</v>
      </c>
      <c r="DJ1450" s="294">
        <v>1326</v>
      </c>
      <c r="DK1450" s="294">
        <v>1846</v>
      </c>
      <c r="DL1450" s="294">
        <v>2184</v>
      </c>
      <c r="DM1450" s="294">
        <v>2511</v>
      </c>
      <c r="DN1450" s="187">
        <v>2839</v>
      </c>
    </row>
    <row r="1451" spans="103:118" x14ac:dyDescent="0.2">
      <c r="CY1451" s="187" t="s">
        <v>480</v>
      </c>
      <c r="CZ1451" s="295">
        <v>79364</v>
      </c>
      <c r="DA1451" s="294">
        <v>680</v>
      </c>
      <c r="DB1451" s="294">
        <v>810</v>
      </c>
      <c r="DC1451" s="294">
        <v>970</v>
      </c>
      <c r="DD1451" s="294">
        <v>1350</v>
      </c>
      <c r="DE1451" s="294">
        <v>1590</v>
      </c>
      <c r="DF1451" s="294">
        <v>1828</v>
      </c>
      <c r="DG1451" s="187">
        <v>2067</v>
      </c>
      <c r="DH1451" s="294">
        <v>884</v>
      </c>
      <c r="DI1451" s="294">
        <v>1053</v>
      </c>
      <c r="DJ1451" s="294">
        <v>1261</v>
      </c>
      <c r="DK1451" s="294">
        <v>1755</v>
      </c>
      <c r="DL1451" s="294">
        <v>2067</v>
      </c>
      <c r="DM1451" s="294">
        <v>2376</v>
      </c>
      <c r="DN1451" s="187">
        <v>2687</v>
      </c>
    </row>
    <row r="1452" spans="103:118" x14ac:dyDescent="0.2">
      <c r="CY1452" s="187" t="s">
        <v>480</v>
      </c>
      <c r="CZ1452" s="295">
        <v>79366</v>
      </c>
      <c r="DA1452" s="294">
        <v>970</v>
      </c>
      <c r="DB1452" s="294">
        <v>1160</v>
      </c>
      <c r="DC1452" s="294">
        <v>1390</v>
      </c>
      <c r="DD1452" s="294">
        <v>1940</v>
      </c>
      <c r="DE1452" s="294">
        <v>2280</v>
      </c>
      <c r="DF1452" s="294">
        <v>2622</v>
      </c>
      <c r="DG1452" s="187">
        <v>2964</v>
      </c>
      <c r="DH1452" s="294">
        <v>1261</v>
      </c>
      <c r="DI1452" s="294">
        <v>1508</v>
      </c>
      <c r="DJ1452" s="294">
        <v>1807</v>
      </c>
      <c r="DK1452" s="294">
        <v>2522</v>
      </c>
      <c r="DL1452" s="294">
        <v>2964</v>
      </c>
      <c r="DM1452" s="294">
        <v>3408</v>
      </c>
      <c r="DN1452" s="187">
        <v>3853</v>
      </c>
    </row>
    <row r="1453" spans="103:118" x14ac:dyDescent="0.2">
      <c r="CY1453" s="187" t="s">
        <v>480</v>
      </c>
      <c r="CZ1453" s="295">
        <v>79370</v>
      </c>
      <c r="DA1453" s="294">
        <v>660</v>
      </c>
      <c r="DB1453" s="294">
        <v>760</v>
      </c>
      <c r="DC1453" s="294">
        <v>920</v>
      </c>
      <c r="DD1453" s="294">
        <v>1290</v>
      </c>
      <c r="DE1453" s="294">
        <v>1510</v>
      </c>
      <c r="DF1453" s="294">
        <v>1736</v>
      </c>
      <c r="DG1453" s="187">
        <v>1963</v>
      </c>
      <c r="DH1453" s="294">
        <v>858</v>
      </c>
      <c r="DI1453" s="294">
        <v>988</v>
      </c>
      <c r="DJ1453" s="294">
        <v>1196</v>
      </c>
      <c r="DK1453" s="294">
        <v>1677</v>
      </c>
      <c r="DL1453" s="294">
        <v>1963</v>
      </c>
      <c r="DM1453" s="294">
        <v>2256</v>
      </c>
      <c r="DN1453" s="187">
        <v>2551</v>
      </c>
    </row>
    <row r="1454" spans="103:118" x14ac:dyDescent="0.2">
      <c r="CY1454" s="187" t="s">
        <v>480</v>
      </c>
      <c r="CZ1454" s="295">
        <v>79381</v>
      </c>
      <c r="DA1454" s="294">
        <v>660</v>
      </c>
      <c r="DB1454" s="294">
        <v>760</v>
      </c>
      <c r="DC1454" s="294">
        <v>920</v>
      </c>
      <c r="DD1454" s="294">
        <v>1290</v>
      </c>
      <c r="DE1454" s="294">
        <v>1510</v>
      </c>
      <c r="DF1454" s="294">
        <v>1736</v>
      </c>
      <c r="DG1454" s="187">
        <v>1963</v>
      </c>
      <c r="DH1454" s="294">
        <v>858</v>
      </c>
      <c r="DI1454" s="294">
        <v>988</v>
      </c>
      <c r="DJ1454" s="294">
        <v>1196</v>
      </c>
      <c r="DK1454" s="294">
        <v>1677</v>
      </c>
      <c r="DL1454" s="294">
        <v>1963</v>
      </c>
      <c r="DM1454" s="294">
        <v>2256</v>
      </c>
      <c r="DN1454" s="187">
        <v>2551</v>
      </c>
    </row>
    <row r="1455" spans="103:118" x14ac:dyDescent="0.2">
      <c r="CY1455" s="187" t="s">
        <v>480</v>
      </c>
      <c r="CZ1455" s="295">
        <v>79382</v>
      </c>
      <c r="DA1455" s="294">
        <v>820</v>
      </c>
      <c r="DB1455" s="294">
        <v>990</v>
      </c>
      <c r="DC1455" s="294">
        <v>1180</v>
      </c>
      <c r="DD1455" s="294">
        <v>1640</v>
      </c>
      <c r="DE1455" s="294">
        <v>1940</v>
      </c>
      <c r="DF1455" s="294">
        <v>2231</v>
      </c>
      <c r="DG1455" s="187">
        <v>2522</v>
      </c>
      <c r="DH1455" s="294">
        <v>1066</v>
      </c>
      <c r="DI1455" s="294">
        <v>1287</v>
      </c>
      <c r="DJ1455" s="294">
        <v>1534</v>
      </c>
      <c r="DK1455" s="294">
        <v>2132</v>
      </c>
      <c r="DL1455" s="294">
        <v>2522</v>
      </c>
      <c r="DM1455" s="294">
        <v>2900</v>
      </c>
      <c r="DN1455" s="187">
        <v>3278</v>
      </c>
    </row>
    <row r="1456" spans="103:118" x14ac:dyDescent="0.2">
      <c r="CY1456" s="187" t="s">
        <v>480</v>
      </c>
      <c r="CZ1456" s="295">
        <v>79401</v>
      </c>
      <c r="DA1456" s="294">
        <v>800</v>
      </c>
      <c r="DB1456" s="294">
        <v>960</v>
      </c>
      <c r="DC1456" s="294">
        <v>1150</v>
      </c>
      <c r="DD1456" s="294">
        <v>1600</v>
      </c>
      <c r="DE1456" s="294">
        <v>1890</v>
      </c>
      <c r="DF1456" s="294">
        <v>2173</v>
      </c>
      <c r="DG1456" s="187">
        <v>2457</v>
      </c>
      <c r="DH1456" s="294">
        <v>1040</v>
      </c>
      <c r="DI1456" s="294">
        <v>1248</v>
      </c>
      <c r="DJ1456" s="294">
        <v>1495</v>
      </c>
      <c r="DK1456" s="294">
        <v>2080</v>
      </c>
      <c r="DL1456" s="294">
        <v>2457</v>
      </c>
      <c r="DM1456" s="294">
        <v>2824</v>
      </c>
      <c r="DN1456" s="187">
        <v>3194</v>
      </c>
    </row>
    <row r="1457" spans="103:118" x14ac:dyDescent="0.2">
      <c r="CY1457" s="187" t="s">
        <v>480</v>
      </c>
      <c r="CZ1457" s="295">
        <v>79402</v>
      </c>
      <c r="DA1457" s="294">
        <v>780</v>
      </c>
      <c r="DB1457" s="294">
        <v>940</v>
      </c>
      <c r="DC1457" s="294">
        <v>1120</v>
      </c>
      <c r="DD1457" s="294">
        <v>1560</v>
      </c>
      <c r="DE1457" s="294">
        <v>1840</v>
      </c>
      <c r="DF1457" s="294">
        <v>2116</v>
      </c>
      <c r="DG1457" s="187">
        <v>2392</v>
      </c>
      <c r="DH1457" s="294">
        <v>1014</v>
      </c>
      <c r="DI1457" s="294">
        <v>1222</v>
      </c>
      <c r="DJ1457" s="294">
        <v>1456</v>
      </c>
      <c r="DK1457" s="294">
        <v>2028</v>
      </c>
      <c r="DL1457" s="294">
        <v>2392</v>
      </c>
      <c r="DM1457" s="294">
        <v>2750</v>
      </c>
      <c r="DN1457" s="187">
        <v>3109</v>
      </c>
    </row>
    <row r="1458" spans="103:118" x14ac:dyDescent="0.2">
      <c r="CY1458" s="187" t="s">
        <v>480</v>
      </c>
      <c r="CZ1458" s="295">
        <v>79403</v>
      </c>
      <c r="DA1458" s="294">
        <v>690</v>
      </c>
      <c r="DB1458" s="294">
        <v>830</v>
      </c>
      <c r="DC1458" s="294">
        <v>990</v>
      </c>
      <c r="DD1458" s="294">
        <v>1380</v>
      </c>
      <c r="DE1458" s="294">
        <v>1630</v>
      </c>
      <c r="DF1458" s="294">
        <v>1874</v>
      </c>
      <c r="DG1458" s="187">
        <v>2119</v>
      </c>
      <c r="DH1458" s="294">
        <v>897</v>
      </c>
      <c r="DI1458" s="294">
        <v>1079</v>
      </c>
      <c r="DJ1458" s="294">
        <v>1287</v>
      </c>
      <c r="DK1458" s="294">
        <v>1794</v>
      </c>
      <c r="DL1458" s="294">
        <v>2119</v>
      </c>
      <c r="DM1458" s="294">
        <v>2436</v>
      </c>
      <c r="DN1458" s="187">
        <v>2754</v>
      </c>
    </row>
    <row r="1459" spans="103:118" x14ac:dyDescent="0.2">
      <c r="CY1459" s="187" t="s">
        <v>480</v>
      </c>
      <c r="CZ1459" s="295">
        <v>79404</v>
      </c>
      <c r="DA1459" s="294">
        <v>660</v>
      </c>
      <c r="DB1459" s="294">
        <v>760</v>
      </c>
      <c r="DC1459" s="294">
        <v>920</v>
      </c>
      <c r="DD1459" s="294">
        <v>1290</v>
      </c>
      <c r="DE1459" s="294">
        <v>1510</v>
      </c>
      <c r="DF1459" s="294">
        <v>1736</v>
      </c>
      <c r="DG1459" s="187">
        <v>1963</v>
      </c>
      <c r="DH1459" s="294">
        <v>858</v>
      </c>
      <c r="DI1459" s="294">
        <v>988</v>
      </c>
      <c r="DJ1459" s="294">
        <v>1196</v>
      </c>
      <c r="DK1459" s="294">
        <v>1677</v>
      </c>
      <c r="DL1459" s="294">
        <v>1963</v>
      </c>
      <c r="DM1459" s="294">
        <v>2256</v>
      </c>
      <c r="DN1459" s="187">
        <v>2551</v>
      </c>
    </row>
    <row r="1460" spans="103:118" x14ac:dyDescent="0.2">
      <c r="CY1460" s="187" t="s">
        <v>480</v>
      </c>
      <c r="CZ1460" s="295">
        <v>79406</v>
      </c>
      <c r="DA1460" s="294">
        <v>840</v>
      </c>
      <c r="DB1460" s="294">
        <v>1010</v>
      </c>
      <c r="DC1460" s="294">
        <v>1200</v>
      </c>
      <c r="DD1460" s="294">
        <v>1680</v>
      </c>
      <c r="DE1460" s="294">
        <v>1980</v>
      </c>
      <c r="DF1460" s="294">
        <v>2277</v>
      </c>
      <c r="DG1460" s="187">
        <v>2574</v>
      </c>
      <c r="DH1460" s="294">
        <v>1092</v>
      </c>
      <c r="DI1460" s="294">
        <v>1313</v>
      </c>
      <c r="DJ1460" s="294">
        <v>1560</v>
      </c>
      <c r="DK1460" s="294">
        <v>2184</v>
      </c>
      <c r="DL1460" s="294">
        <v>2574</v>
      </c>
      <c r="DM1460" s="294">
        <v>2960</v>
      </c>
      <c r="DN1460" s="187">
        <v>3346</v>
      </c>
    </row>
    <row r="1461" spans="103:118" x14ac:dyDescent="0.2">
      <c r="CY1461" s="187" t="s">
        <v>480</v>
      </c>
      <c r="CZ1461" s="295">
        <v>79407</v>
      </c>
      <c r="DA1461" s="294">
        <v>750</v>
      </c>
      <c r="DB1461" s="294">
        <v>900</v>
      </c>
      <c r="DC1461" s="294">
        <v>1070</v>
      </c>
      <c r="DD1461" s="294">
        <v>1490</v>
      </c>
      <c r="DE1461" s="294">
        <v>1760</v>
      </c>
      <c r="DF1461" s="294">
        <v>2024</v>
      </c>
      <c r="DG1461" s="187">
        <v>2288</v>
      </c>
      <c r="DH1461" s="294">
        <v>975</v>
      </c>
      <c r="DI1461" s="294">
        <v>1170</v>
      </c>
      <c r="DJ1461" s="294">
        <v>1391</v>
      </c>
      <c r="DK1461" s="294">
        <v>1937</v>
      </c>
      <c r="DL1461" s="294">
        <v>2288</v>
      </c>
      <c r="DM1461" s="294">
        <v>2631</v>
      </c>
      <c r="DN1461" s="187">
        <v>2974</v>
      </c>
    </row>
    <row r="1462" spans="103:118" x14ac:dyDescent="0.2">
      <c r="CY1462" s="187" t="s">
        <v>480</v>
      </c>
      <c r="CZ1462" s="295">
        <v>79408</v>
      </c>
      <c r="DA1462" s="294">
        <v>780</v>
      </c>
      <c r="DB1462" s="294">
        <v>940</v>
      </c>
      <c r="DC1462" s="294">
        <v>1120</v>
      </c>
      <c r="DD1462" s="294">
        <v>1560</v>
      </c>
      <c r="DE1462" s="294">
        <v>1840</v>
      </c>
      <c r="DF1462" s="294">
        <v>2116</v>
      </c>
      <c r="DG1462" s="187">
        <v>2392</v>
      </c>
      <c r="DH1462" s="294">
        <v>1014</v>
      </c>
      <c r="DI1462" s="294">
        <v>1222</v>
      </c>
      <c r="DJ1462" s="294">
        <v>1456</v>
      </c>
      <c r="DK1462" s="294">
        <v>2028</v>
      </c>
      <c r="DL1462" s="294">
        <v>2392</v>
      </c>
      <c r="DM1462" s="294">
        <v>2750</v>
      </c>
      <c r="DN1462" s="187">
        <v>3109</v>
      </c>
    </row>
    <row r="1463" spans="103:118" x14ac:dyDescent="0.2">
      <c r="CY1463" s="187" t="s">
        <v>480</v>
      </c>
      <c r="CZ1463" s="295">
        <v>79409</v>
      </c>
      <c r="DA1463" s="294">
        <v>780</v>
      </c>
      <c r="DB1463" s="294">
        <v>940</v>
      </c>
      <c r="DC1463" s="294">
        <v>1120</v>
      </c>
      <c r="DD1463" s="294">
        <v>1560</v>
      </c>
      <c r="DE1463" s="294">
        <v>1840</v>
      </c>
      <c r="DF1463" s="294">
        <v>2116</v>
      </c>
      <c r="DG1463" s="187">
        <v>2392</v>
      </c>
      <c r="DH1463" s="294">
        <v>1014</v>
      </c>
      <c r="DI1463" s="294">
        <v>1222</v>
      </c>
      <c r="DJ1463" s="294">
        <v>1456</v>
      </c>
      <c r="DK1463" s="294">
        <v>2028</v>
      </c>
      <c r="DL1463" s="294">
        <v>2392</v>
      </c>
      <c r="DM1463" s="294">
        <v>2750</v>
      </c>
      <c r="DN1463" s="187">
        <v>3109</v>
      </c>
    </row>
    <row r="1464" spans="103:118" x14ac:dyDescent="0.2">
      <c r="CY1464" s="187" t="s">
        <v>480</v>
      </c>
      <c r="CZ1464" s="295">
        <v>79410</v>
      </c>
      <c r="DA1464" s="294">
        <v>940</v>
      </c>
      <c r="DB1464" s="294">
        <v>1120</v>
      </c>
      <c r="DC1464" s="294">
        <v>1340</v>
      </c>
      <c r="DD1464" s="294">
        <v>1870</v>
      </c>
      <c r="DE1464" s="294">
        <v>2200</v>
      </c>
      <c r="DF1464" s="294">
        <v>2530</v>
      </c>
      <c r="DG1464" s="187">
        <v>2860</v>
      </c>
      <c r="DH1464" s="294">
        <v>1222</v>
      </c>
      <c r="DI1464" s="294">
        <v>1456</v>
      </c>
      <c r="DJ1464" s="294">
        <v>1742</v>
      </c>
      <c r="DK1464" s="294">
        <v>2431</v>
      </c>
      <c r="DL1464" s="294">
        <v>2860</v>
      </c>
      <c r="DM1464" s="294">
        <v>3289</v>
      </c>
      <c r="DN1464" s="187">
        <v>3718</v>
      </c>
    </row>
    <row r="1465" spans="103:118" x14ac:dyDescent="0.2">
      <c r="CY1465" s="187" t="s">
        <v>480</v>
      </c>
      <c r="CZ1465" s="295">
        <v>79411</v>
      </c>
      <c r="DA1465" s="294">
        <v>720</v>
      </c>
      <c r="DB1465" s="294">
        <v>860</v>
      </c>
      <c r="DC1465" s="294">
        <v>1030</v>
      </c>
      <c r="DD1465" s="294">
        <v>1440</v>
      </c>
      <c r="DE1465" s="294">
        <v>1690</v>
      </c>
      <c r="DF1465" s="294">
        <v>1943</v>
      </c>
      <c r="DG1465" s="187">
        <v>2197</v>
      </c>
      <c r="DH1465" s="294">
        <v>936</v>
      </c>
      <c r="DI1465" s="294">
        <v>1118</v>
      </c>
      <c r="DJ1465" s="294">
        <v>1339</v>
      </c>
      <c r="DK1465" s="294">
        <v>1872</v>
      </c>
      <c r="DL1465" s="294">
        <v>2197</v>
      </c>
      <c r="DM1465" s="294">
        <v>2525</v>
      </c>
      <c r="DN1465" s="187">
        <v>2856</v>
      </c>
    </row>
    <row r="1466" spans="103:118" x14ac:dyDescent="0.2">
      <c r="CY1466" s="187" t="s">
        <v>480</v>
      </c>
      <c r="CZ1466" s="295">
        <v>79412</v>
      </c>
      <c r="DA1466" s="294">
        <v>680</v>
      </c>
      <c r="DB1466" s="294">
        <v>820</v>
      </c>
      <c r="DC1466" s="294">
        <v>980</v>
      </c>
      <c r="DD1466" s="294">
        <v>1370</v>
      </c>
      <c r="DE1466" s="294">
        <v>1610</v>
      </c>
      <c r="DF1466" s="294">
        <v>1851</v>
      </c>
      <c r="DG1466" s="187">
        <v>2093</v>
      </c>
      <c r="DH1466" s="294">
        <v>884</v>
      </c>
      <c r="DI1466" s="294">
        <v>1066</v>
      </c>
      <c r="DJ1466" s="294">
        <v>1274</v>
      </c>
      <c r="DK1466" s="294">
        <v>1781</v>
      </c>
      <c r="DL1466" s="294">
        <v>2093</v>
      </c>
      <c r="DM1466" s="294">
        <v>2406</v>
      </c>
      <c r="DN1466" s="187">
        <v>2720</v>
      </c>
    </row>
    <row r="1467" spans="103:118" x14ac:dyDescent="0.2">
      <c r="CY1467" s="187" t="s">
        <v>480</v>
      </c>
      <c r="CZ1467" s="295">
        <v>79413</v>
      </c>
      <c r="DA1467" s="294">
        <v>920</v>
      </c>
      <c r="DB1467" s="294">
        <v>1100</v>
      </c>
      <c r="DC1467" s="294">
        <v>1310</v>
      </c>
      <c r="DD1467" s="294">
        <v>1830</v>
      </c>
      <c r="DE1467" s="294">
        <v>2150</v>
      </c>
      <c r="DF1467" s="294">
        <v>2472</v>
      </c>
      <c r="DG1467" s="187">
        <v>2795</v>
      </c>
      <c r="DH1467" s="294">
        <v>1196</v>
      </c>
      <c r="DI1467" s="294">
        <v>1430</v>
      </c>
      <c r="DJ1467" s="294">
        <v>1703</v>
      </c>
      <c r="DK1467" s="294">
        <v>2379</v>
      </c>
      <c r="DL1467" s="294">
        <v>2795</v>
      </c>
      <c r="DM1467" s="294">
        <v>3213</v>
      </c>
      <c r="DN1467" s="187">
        <v>3633</v>
      </c>
    </row>
    <row r="1468" spans="103:118" x14ac:dyDescent="0.2">
      <c r="CY1468" s="187" t="s">
        <v>480</v>
      </c>
      <c r="CZ1468" s="295">
        <v>79414</v>
      </c>
      <c r="DA1468" s="294">
        <v>780</v>
      </c>
      <c r="DB1468" s="294">
        <v>930</v>
      </c>
      <c r="DC1468" s="294">
        <v>1110</v>
      </c>
      <c r="DD1468" s="294">
        <v>1550</v>
      </c>
      <c r="DE1468" s="294">
        <v>1820</v>
      </c>
      <c r="DF1468" s="294">
        <v>2093</v>
      </c>
      <c r="DG1468" s="187">
        <v>2366</v>
      </c>
      <c r="DH1468" s="294">
        <v>1014</v>
      </c>
      <c r="DI1468" s="294">
        <v>1209</v>
      </c>
      <c r="DJ1468" s="294">
        <v>1443</v>
      </c>
      <c r="DK1468" s="294">
        <v>2015</v>
      </c>
      <c r="DL1468" s="294">
        <v>2366</v>
      </c>
      <c r="DM1468" s="294">
        <v>2720</v>
      </c>
      <c r="DN1468" s="187">
        <v>3075</v>
      </c>
    </row>
    <row r="1469" spans="103:118" x14ac:dyDescent="0.2">
      <c r="CY1469" s="187" t="s">
        <v>480</v>
      </c>
      <c r="CZ1469" s="295">
        <v>79415</v>
      </c>
      <c r="DA1469" s="294">
        <v>730</v>
      </c>
      <c r="DB1469" s="294">
        <v>870</v>
      </c>
      <c r="DC1469" s="294">
        <v>1040</v>
      </c>
      <c r="DD1469" s="294">
        <v>1450</v>
      </c>
      <c r="DE1469" s="294">
        <v>1710</v>
      </c>
      <c r="DF1469" s="294">
        <v>1966</v>
      </c>
      <c r="DG1469" s="187">
        <v>2223</v>
      </c>
      <c r="DH1469" s="294">
        <v>949</v>
      </c>
      <c r="DI1469" s="294">
        <v>1131</v>
      </c>
      <c r="DJ1469" s="294">
        <v>1352</v>
      </c>
      <c r="DK1469" s="294">
        <v>1885</v>
      </c>
      <c r="DL1469" s="294">
        <v>2223</v>
      </c>
      <c r="DM1469" s="294">
        <v>2555</v>
      </c>
      <c r="DN1469" s="187">
        <v>2889</v>
      </c>
    </row>
    <row r="1470" spans="103:118" x14ac:dyDescent="0.2">
      <c r="CY1470" s="187" t="s">
        <v>480</v>
      </c>
      <c r="CZ1470" s="295">
        <v>79416</v>
      </c>
      <c r="DA1470" s="294">
        <v>890</v>
      </c>
      <c r="DB1470" s="294">
        <v>1060</v>
      </c>
      <c r="DC1470" s="294">
        <v>1270</v>
      </c>
      <c r="DD1470" s="294">
        <v>1770</v>
      </c>
      <c r="DE1470" s="294">
        <v>2090</v>
      </c>
      <c r="DF1470" s="294">
        <v>2403</v>
      </c>
      <c r="DG1470" s="187">
        <v>2717</v>
      </c>
      <c r="DH1470" s="294">
        <v>1157</v>
      </c>
      <c r="DI1470" s="294">
        <v>1378</v>
      </c>
      <c r="DJ1470" s="294">
        <v>1651</v>
      </c>
      <c r="DK1470" s="294">
        <v>2301</v>
      </c>
      <c r="DL1470" s="294">
        <v>2717</v>
      </c>
      <c r="DM1470" s="294">
        <v>3123</v>
      </c>
      <c r="DN1470" s="187">
        <v>3532</v>
      </c>
    </row>
    <row r="1471" spans="103:118" x14ac:dyDescent="0.2">
      <c r="CY1471" s="187" t="s">
        <v>480</v>
      </c>
      <c r="CZ1471" s="295">
        <v>79423</v>
      </c>
      <c r="DA1471" s="294">
        <v>830</v>
      </c>
      <c r="DB1471" s="294">
        <v>1000</v>
      </c>
      <c r="DC1471" s="294">
        <v>1190</v>
      </c>
      <c r="DD1471" s="294">
        <v>1660</v>
      </c>
      <c r="DE1471" s="294">
        <v>1960</v>
      </c>
      <c r="DF1471" s="294">
        <v>2254</v>
      </c>
      <c r="DG1471" s="187">
        <v>2548</v>
      </c>
      <c r="DH1471" s="294">
        <v>1079</v>
      </c>
      <c r="DI1471" s="294">
        <v>1300</v>
      </c>
      <c r="DJ1471" s="294">
        <v>1547</v>
      </c>
      <c r="DK1471" s="294">
        <v>2158</v>
      </c>
      <c r="DL1471" s="294">
        <v>2548</v>
      </c>
      <c r="DM1471" s="294">
        <v>2930</v>
      </c>
      <c r="DN1471" s="187">
        <v>3312</v>
      </c>
    </row>
    <row r="1472" spans="103:118" x14ac:dyDescent="0.2">
      <c r="CY1472" s="187" t="s">
        <v>480</v>
      </c>
      <c r="CZ1472" s="295">
        <v>79424</v>
      </c>
      <c r="DA1472" s="294">
        <v>780</v>
      </c>
      <c r="DB1472" s="294">
        <v>930</v>
      </c>
      <c r="DC1472" s="294">
        <v>1110</v>
      </c>
      <c r="DD1472" s="294">
        <v>1550</v>
      </c>
      <c r="DE1472" s="294">
        <v>1820</v>
      </c>
      <c r="DF1472" s="294">
        <v>2093</v>
      </c>
      <c r="DG1472" s="187">
        <v>2366</v>
      </c>
      <c r="DH1472" s="294">
        <v>1014</v>
      </c>
      <c r="DI1472" s="294">
        <v>1209</v>
      </c>
      <c r="DJ1472" s="294">
        <v>1443</v>
      </c>
      <c r="DK1472" s="294">
        <v>2015</v>
      </c>
      <c r="DL1472" s="294">
        <v>2366</v>
      </c>
      <c r="DM1472" s="294">
        <v>2720</v>
      </c>
      <c r="DN1472" s="187">
        <v>3075</v>
      </c>
    </row>
    <row r="1473" spans="103:118" x14ac:dyDescent="0.2">
      <c r="CY1473" s="187" t="s">
        <v>480</v>
      </c>
      <c r="CZ1473" s="295">
        <v>79430</v>
      </c>
      <c r="DA1473" s="294">
        <v>780</v>
      </c>
      <c r="DB1473" s="294">
        <v>940</v>
      </c>
      <c r="DC1473" s="294">
        <v>1120</v>
      </c>
      <c r="DD1473" s="294">
        <v>1560</v>
      </c>
      <c r="DE1473" s="294">
        <v>1840</v>
      </c>
      <c r="DF1473" s="294">
        <v>2116</v>
      </c>
      <c r="DG1473" s="187">
        <v>2392</v>
      </c>
      <c r="DH1473" s="294">
        <v>1014</v>
      </c>
      <c r="DI1473" s="294">
        <v>1222</v>
      </c>
      <c r="DJ1473" s="294">
        <v>1456</v>
      </c>
      <c r="DK1473" s="294">
        <v>2028</v>
      </c>
      <c r="DL1473" s="294">
        <v>2392</v>
      </c>
      <c r="DM1473" s="294">
        <v>2750</v>
      </c>
      <c r="DN1473" s="187">
        <v>3109</v>
      </c>
    </row>
    <row r="1474" spans="103:118" x14ac:dyDescent="0.2">
      <c r="CY1474" s="187" t="s">
        <v>480</v>
      </c>
      <c r="CZ1474" s="295">
        <v>79452</v>
      </c>
      <c r="DA1474" s="294">
        <v>780</v>
      </c>
      <c r="DB1474" s="294">
        <v>940</v>
      </c>
      <c r="DC1474" s="294">
        <v>1120</v>
      </c>
      <c r="DD1474" s="294">
        <v>1560</v>
      </c>
      <c r="DE1474" s="294">
        <v>1840</v>
      </c>
      <c r="DF1474" s="294">
        <v>2116</v>
      </c>
      <c r="DG1474" s="187">
        <v>2392</v>
      </c>
      <c r="DH1474" s="294">
        <v>1014</v>
      </c>
      <c r="DI1474" s="294">
        <v>1222</v>
      </c>
      <c r="DJ1474" s="294">
        <v>1456</v>
      </c>
      <c r="DK1474" s="294">
        <v>2028</v>
      </c>
      <c r="DL1474" s="294">
        <v>2392</v>
      </c>
      <c r="DM1474" s="294">
        <v>2750</v>
      </c>
      <c r="DN1474" s="187">
        <v>3109</v>
      </c>
    </row>
    <row r="1475" spans="103:118" x14ac:dyDescent="0.2">
      <c r="CY1475" s="187" t="s">
        <v>480</v>
      </c>
      <c r="CZ1475" s="295">
        <v>79453</v>
      </c>
      <c r="DA1475" s="294">
        <v>780</v>
      </c>
      <c r="DB1475" s="294">
        <v>940</v>
      </c>
      <c r="DC1475" s="294">
        <v>1120</v>
      </c>
      <c r="DD1475" s="294">
        <v>1560</v>
      </c>
      <c r="DE1475" s="294">
        <v>1840</v>
      </c>
      <c r="DF1475" s="294">
        <v>2116</v>
      </c>
      <c r="DG1475" s="187">
        <v>2392</v>
      </c>
      <c r="DH1475" s="294">
        <v>1014</v>
      </c>
      <c r="DI1475" s="294">
        <v>1222</v>
      </c>
      <c r="DJ1475" s="294">
        <v>1456</v>
      </c>
      <c r="DK1475" s="294">
        <v>2028</v>
      </c>
      <c r="DL1475" s="294">
        <v>2392</v>
      </c>
      <c r="DM1475" s="294">
        <v>2750</v>
      </c>
      <c r="DN1475" s="187">
        <v>3109</v>
      </c>
    </row>
    <row r="1476" spans="103:118" x14ac:dyDescent="0.2">
      <c r="CY1476" s="187" t="s">
        <v>480</v>
      </c>
      <c r="CZ1476" s="295">
        <v>79464</v>
      </c>
      <c r="DA1476" s="294">
        <v>780</v>
      </c>
      <c r="DB1476" s="294">
        <v>940</v>
      </c>
      <c r="DC1476" s="294">
        <v>1120</v>
      </c>
      <c r="DD1476" s="294">
        <v>1560</v>
      </c>
      <c r="DE1476" s="294">
        <v>1840</v>
      </c>
      <c r="DF1476" s="294">
        <v>2116</v>
      </c>
      <c r="DG1476" s="187">
        <v>2392</v>
      </c>
      <c r="DH1476" s="294">
        <v>1014</v>
      </c>
      <c r="DI1476" s="294">
        <v>1222</v>
      </c>
      <c r="DJ1476" s="294">
        <v>1456</v>
      </c>
      <c r="DK1476" s="294">
        <v>2028</v>
      </c>
      <c r="DL1476" s="294">
        <v>2392</v>
      </c>
      <c r="DM1476" s="294">
        <v>2750</v>
      </c>
      <c r="DN1476" s="187">
        <v>3109</v>
      </c>
    </row>
    <row r="1477" spans="103:118" x14ac:dyDescent="0.2">
      <c r="CY1477" s="187" t="s">
        <v>480</v>
      </c>
      <c r="CZ1477" s="295">
        <v>79490</v>
      </c>
      <c r="DA1477" s="294">
        <v>780</v>
      </c>
      <c r="DB1477" s="294">
        <v>940</v>
      </c>
      <c r="DC1477" s="294">
        <v>1120</v>
      </c>
      <c r="DD1477" s="294">
        <v>1560</v>
      </c>
      <c r="DE1477" s="294">
        <v>1840</v>
      </c>
      <c r="DF1477" s="294">
        <v>2116</v>
      </c>
      <c r="DG1477" s="187">
        <v>2392</v>
      </c>
      <c r="DH1477" s="294">
        <v>1014</v>
      </c>
      <c r="DI1477" s="294">
        <v>1222</v>
      </c>
      <c r="DJ1477" s="294">
        <v>1456</v>
      </c>
      <c r="DK1477" s="294">
        <v>2028</v>
      </c>
      <c r="DL1477" s="294">
        <v>2392</v>
      </c>
      <c r="DM1477" s="294">
        <v>2750</v>
      </c>
      <c r="DN1477" s="187">
        <v>3109</v>
      </c>
    </row>
    <row r="1478" spans="103:118" x14ac:dyDescent="0.2">
      <c r="CY1478" s="187" t="s">
        <v>480</v>
      </c>
      <c r="CZ1478" s="295">
        <v>79493</v>
      </c>
      <c r="DA1478" s="294">
        <v>780</v>
      </c>
      <c r="DB1478" s="294">
        <v>940</v>
      </c>
      <c r="DC1478" s="294">
        <v>1120</v>
      </c>
      <c r="DD1478" s="294">
        <v>1560</v>
      </c>
      <c r="DE1478" s="294">
        <v>1840</v>
      </c>
      <c r="DF1478" s="294">
        <v>2116</v>
      </c>
      <c r="DG1478" s="187">
        <v>2392</v>
      </c>
      <c r="DH1478" s="294">
        <v>1014</v>
      </c>
      <c r="DI1478" s="294">
        <v>1222</v>
      </c>
      <c r="DJ1478" s="294">
        <v>1456</v>
      </c>
      <c r="DK1478" s="294">
        <v>2028</v>
      </c>
      <c r="DL1478" s="294">
        <v>2392</v>
      </c>
      <c r="DM1478" s="294">
        <v>2750</v>
      </c>
      <c r="DN1478" s="187">
        <v>3109</v>
      </c>
    </row>
    <row r="1479" spans="103:118" x14ac:dyDescent="0.2">
      <c r="CY1479" s="187" t="s">
        <v>480</v>
      </c>
      <c r="CZ1479" s="295">
        <v>79499</v>
      </c>
      <c r="DA1479" s="294">
        <v>780</v>
      </c>
      <c r="DB1479" s="294">
        <v>940</v>
      </c>
      <c r="DC1479" s="294">
        <v>1120</v>
      </c>
      <c r="DD1479" s="294">
        <v>1560</v>
      </c>
      <c r="DE1479" s="294">
        <v>1840</v>
      </c>
      <c r="DF1479" s="294">
        <v>2116</v>
      </c>
      <c r="DG1479" s="187">
        <v>2392</v>
      </c>
      <c r="DH1479" s="294">
        <v>1014</v>
      </c>
      <c r="DI1479" s="294">
        <v>1222</v>
      </c>
      <c r="DJ1479" s="294">
        <v>1456</v>
      </c>
      <c r="DK1479" s="294">
        <v>2028</v>
      </c>
      <c r="DL1479" s="294">
        <v>2392</v>
      </c>
      <c r="DM1479" s="294">
        <v>2750</v>
      </c>
      <c r="DN1479" s="187">
        <v>3109</v>
      </c>
    </row>
    <row r="1480" spans="103:118" x14ac:dyDescent="0.2">
      <c r="CY1480" s="187" t="s">
        <v>481</v>
      </c>
      <c r="CZ1480" s="295">
        <v>79316</v>
      </c>
      <c r="DA1480" s="294">
        <v>640</v>
      </c>
      <c r="DB1480" s="294">
        <v>760</v>
      </c>
      <c r="DC1480" s="294">
        <v>910</v>
      </c>
      <c r="DD1480" s="294">
        <v>1270</v>
      </c>
      <c r="DE1480" s="294">
        <v>1470</v>
      </c>
      <c r="DF1480" s="294">
        <v>1690</v>
      </c>
      <c r="DG1480" s="187">
        <v>1911</v>
      </c>
      <c r="DH1480" s="294">
        <v>832</v>
      </c>
      <c r="DI1480" s="294">
        <v>988</v>
      </c>
      <c r="DJ1480" s="294">
        <v>1183</v>
      </c>
      <c r="DK1480" s="294">
        <v>1651</v>
      </c>
      <c r="DL1480" s="294">
        <v>1911</v>
      </c>
      <c r="DM1480" s="294">
        <v>2197</v>
      </c>
      <c r="DN1480" s="187">
        <v>2484</v>
      </c>
    </row>
    <row r="1481" spans="103:118" x14ac:dyDescent="0.2">
      <c r="CY1481" s="187" t="s">
        <v>481</v>
      </c>
      <c r="CZ1481" s="295">
        <v>79331</v>
      </c>
      <c r="DA1481" s="294">
        <v>770</v>
      </c>
      <c r="DB1481" s="294">
        <v>770</v>
      </c>
      <c r="DC1481" s="294">
        <v>910</v>
      </c>
      <c r="DD1481" s="294">
        <v>1280</v>
      </c>
      <c r="DE1481" s="294">
        <v>1540</v>
      </c>
      <c r="DF1481" s="294">
        <v>1771</v>
      </c>
      <c r="DG1481" s="187">
        <v>2002</v>
      </c>
      <c r="DH1481" s="294">
        <v>1001</v>
      </c>
      <c r="DI1481" s="294">
        <v>1001</v>
      </c>
      <c r="DJ1481" s="294">
        <v>1183</v>
      </c>
      <c r="DK1481" s="294">
        <v>1664</v>
      </c>
      <c r="DL1481" s="294">
        <v>2002</v>
      </c>
      <c r="DM1481" s="294">
        <v>2302</v>
      </c>
      <c r="DN1481" s="187">
        <v>2602</v>
      </c>
    </row>
    <row r="1482" spans="103:118" x14ac:dyDescent="0.2">
      <c r="CY1482" s="187" t="s">
        <v>481</v>
      </c>
      <c r="CZ1482" s="295">
        <v>79345</v>
      </c>
      <c r="DA1482" s="294">
        <v>630</v>
      </c>
      <c r="DB1482" s="294">
        <v>760</v>
      </c>
      <c r="DC1482" s="294">
        <v>910</v>
      </c>
      <c r="DD1482" s="294">
        <v>1260</v>
      </c>
      <c r="DE1482" s="294">
        <v>1460</v>
      </c>
      <c r="DF1482" s="294">
        <v>1679</v>
      </c>
      <c r="DG1482" s="187">
        <v>1898</v>
      </c>
      <c r="DH1482" s="294">
        <v>819</v>
      </c>
      <c r="DI1482" s="294">
        <v>988</v>
      </c>
      <c r="DJ1482" s="294">
        <v>1183</v>
      </c>
      <c r="DK1482" s="294">
        <v>1638</v>
      </c>
      <c r="DL1482" s="294">
        <v>1898</v>
      </c>
      <c r="DM1482" s="294">
        <v>2182</v>
      </c>
      <c r="DN1482" s="187">
        <v>2467</v>
      </c>
    </row>
    <row r="1483" spans="103:118" x14ac:dyDescent="0.2">
      <c r="CY1483" s="187" t="s">
        <v>481</v>
      </c>
      <c r="CZ1483" s="295">
        <v>79351</v>
      </c>
      <c r="DA1483" s="294">
        <v>680</v>
      </c>
      <c r="DB1483" s="294">
        <v>810</v>
      </c>
      <c r="DC1483" s="294">
        <v>970</v>
      </c>
      <c r="DD1483" s="294">
        <v>1360</v>
      </c>
      <c r="DE1483" s="294">
        <v>1570</v>
      </c>
      <c r="DF1483" s="294">
        <v>1805</v>
      </c>
      <c r="DG1483" s="187">
        <v>2041</v>
      </c>
      <c r="DH1483" s="294">
        <v>884</v>
      </c>
      <c r="DI1483" s="294">
        <v>1053</v>
      </c>
      <c r="DJ1483" s="294">
        <v>1261</v>
      </c>
      <c r="DK1483" s="294">
        <v>1768</v>
      </c>
      <c r="DL1483" s="294">
        <v>2041</v>
      </c>
      <c r="DM1483" s="294">
        <v>2346</v>
      </c>
      <c r="DN1483" s="187">
        <v>2653</v>
      </c>
    </row>
    <row r="1484" spans="103:118" x14ac:dyDescent="0.2">
      <c r="CY1484" s="187" t="s">
        <v>481</v>
      </c>
      <c r="CZ1484" s="295">
        <v>79356</v>
      </c>
      <c r="DA1484" s="294">
        <v>660</v>
      </c>
      <c r="DB1484" s="294">
        <v>760</v>
      </c>
      <c r="DC1484" s="294">
        <v>920</v>
      </c>
      <c r="DD1484" s="294">
        <v>1290</v>
      </c>
      <c r="DE1484" s="294">
        <v>1510</v>
      </c>
      <c r="DF1484" s="294">
        <v>1736</v>
      </c>
      <c r="DG1484" s="187">
        <v>1963</v>
      </c>
      <c r="DH1484" s="294">
        <v>858</v>
      </c>
      <c r="DI1484" s="294">
        <v>988</v>
      </c>
      <c r="DJ1484" s="294">
        <v>1196</v>
      </c>
      <c r="DK1484" s="294">
        <v>1677</v>
      </c>
      <c r="DL1484" s="294">
        <v>1963</v>
      </c>
      <c r="DM1484" s="294">
        <v>2256</v>
      </c>
      <c r="DN1484" s="187">
        <v>2551</v>
      </c>
    </row>
    <row r="1485" spans="103:118" x14ac:dyDescent="0.2">
      <c r="CY1485" s="187" t="s">
        <v>481</v>
      </c>
      <c r="CZ1485" s="295">
        <v>79364</v>
      </c>
      <c r="DA1485" s="294">
        <v>680</v>
      </c>
      <c r="DB1485" s="294">
        <v>810</v>
      </c>
      <c r="DC1485" s="294">
        <v>970</v>
      </c>
      <c r="DD1485" s="294">
        <v>1350</v>
      </c>
      <c r="DE1485" s="294">
        <v>1590</v>
      </c>
      <c r="DF1485" s="294">
        <v>1828</v>
      </c>
      <c r="DG1485" s="187">
        <v>2067</v>
      </c>
      <c r="DH1485" s="294">
        <v>884</v>
      </c>
      <c r="DI1485" s="294">
        <v>1053</v>
      </c>
      <c r="DJ1485" s="294">
        <v>1261</v>
      </c>
      <c r="DK1485" s="294">
        <v>1755</v>
      </c>
      <c r="DL1485" s="294">
        <v>2067</v>
      </c>
      <c r="DM1485" s="294">
        <v>2376</v>
      </c>
      <c r="DN1485" s="187">
        <v>2687</v>
      </c>
    </row>
    <row r="1486" spans="103:118" x14ac:dyDescent="0.2">
      <c r="CY1486" s="187" t="s">
        <v>481</v>
      </c>
      <c r="CZ1486" s="295">
        <v>79373</v>
      </c>
      <c r="DA1486" s="294">
        <v>640</v>
      </c>
      <c r="DB1486" s="294">
        <v>760</v>
      </c>
      <c r="DC1486" s="294">
        <v>910</v>
      </c>
      <c r="DD1486" s="294">
        <v>1270</v>
      </c>
      <c r="DE1486" s="294">
        <v>1470</v>
      </c>
      <c r="DF1486" s="294">
        <v>1690</v>
      </c>
      <c r="DG1486" s="187">
        <v>1911</v>
      </c>
      <c r="DH1486" s="294">
        <v>832</v>
      </c>
      <c r="DI1486" s="294">
        <v>988</v>
      </c>
      <c r="DJ1486" s="294">
        <v>1183</v>
      </c>
      <c r="DK1486" s="294">
        <v>1651</v>
      </c>
      <c r="DL1486" s="294">
        <v>1911</v>
      </c>
      <c r="DM1486" s="294">
        <v>2197</v>
      </c>
      <c r="DN1486" s="187">
        <v>2484</v>
      </c>
    </row>
    <row r="1487" spans="103:118" x14ac:dyDescent="0.2">
      <c r="CY1487" s="187" t="s">
        <v>481</v>
      </c>
      <c r="CZ1487" s="295">
        <v>79381</v>
      </c>
      <c r="DA1487" s="294">
        <v>660</v>
      </c>
      <c r="DB1487" s="294">
        <v>760</v>
      </c>
      <c r="DC1487" s="294">
        <v>920</v>
      </c>
      <c r="DD1487" s="294">
        <v>1290</v>
      </c>
      <c r="DE1487" s="294">
        <v>1510</v>
      </c>
      <c r="DF1487" s="294">
        <v>1736</v>
      </c>
      <c r="DG1487" s="187">
        <v>1963</v>
      </c>
      <c r="DH1487" s="294">
        <v>858</v>
      </c>
      <c r="DI1487" s="294">
        <v>988</v>
      </c>
      <c r="DJ1487" s="294">
        <v>1196</v>
      </c>
      <c r="DK1487" s="294">
        <v>1677</v>
      </c>
      <c r="DL1487" s="294">
        <v>1963</v>
      </c>
      <c r="DM1487" s="294">
        <v>2256</v>
      </c>
      <c r="DN1487" s="187">
        <v>2551</v>
      </c>
    </row>
    <row r="1488" spans="103:118" x14ac:dyDescent="0.2">
      <c r="CY1488" s="187" t="s">
        <v>481</v>
      </c>
      <c r="CZ1488" s="295">
        <v>79383</v>
      </c>
      <c r="DA1488" s="294">
        <v>640</v>
      </c>
      <c r="DB1488" s="294">
        <v>760</v>
      </c>
      <c r="DC1488" s="294">
        <v>910</v>
      </c>
      <c r="DD1488" s="294">
        <v>1270</v>
      </c>
      <c r="DE1488" s="294">
        <v>1470</v>
      </c>
      <c r="DF1488" s="294">
        <v>1690</v>
      </c>
      <c r="DG1488" s="187">
        <v>1911</v>
      </c>
      <c r="DH1488" s="294">
        <v>832</v>
      </c>
      <c r="DI1488" s="294">
        <v>988</v>
      </c>
      <c r="DJ1488" s="294">
        <v>1183</v>
      </c>
      <c r="DK1488" s="294">
        <v>1651</v>
      </c>
      <c r="DL1488" s="294">
        <v>1911</v>
      </c>
      <c r="DM1488" s="294">
        <v>2197</v>
      </c>
      <c r="DN1488" s="187">
        <v>2484</v>
      </c>
    </row>
    <row r="1489" spans="103:118" x14ac:dyDescent="0.2">
      <c r="CY1489" s="187" t="s">
        <v>481</v>
      </c>
      <c r="CZ1489" s="295">
        <v>79423</v>
      </c>
      <c r="DA1489" s="294">
        <v>830</v>
      </c>
      <c r="DB1489" s="294">
        <v>1000</v>
      </c>
      <c r="DC1489" s="294">
        <v>1190</v>
      </c>
      <c r="DD1489" s="294">
        <v>1660</v>
      </c>
      <c r="DE1489" s="294">
        <v>1960</v>
      </c>
      <c r="DF1489" s="294">
        <v>2254</v>
      </c>
      <c r="DG1489" s="187">
        <v>2548</v>
      </c>
      <c r="DH1489" s="294">
        <v>1079</v>
      </c>
      <c r="DI1489" s="294">
        <v>1300</v>
      </c>
      <c r="DJ1489" s="294">
        <v>1547</v>
      </c>
      <c r="DK1489" s="294">
        <v>2158</v>
      </c>
      <c r="DL1489" s="294">
        <v>2548</v>
      </c>
      <c r="DM1489" s="294">
        <v>2930</v>
      </c>
      <c r="DN1489" s="187">
        <v>3312</v>
      </c>
    </row>
    <row r="1490" spans="103:118" x14ac:dyDescent="0.2">
      <c r="CY1490" s="187" t="s">
        <v>482</v>
      </c>
      <c r="CZ1490" s="295">
        <v>79331</v>
      </c>
      <c r="DA1490" s="294">
        <v>770</v>
      </c>
      <c r="DB1490" s="294">
        <v>770</v>
      </c>
      <c r="DC1490" s="294">
        <v>910</v>
      </c>
      <c r="DD1490" s="294">
        <v>1280</v>
      </c>
      <c r="DE1490" s="294">
        <v>1540</v>
      </c>
      <c r="DF1490" s="294">
        <v>1771</v>
      </c>
      <c r="DG1490" s="187">
        <v>2002</v>
      </c>
      <c r="DH1490" s="294">
        <v>1001</v>
      </c>
      <c r="DI1490" s="294">
        <v>1001</v>
      </c>
      <c r="DJ1490" s="294">
        <v>1183</v>
      </c>
      <c r="DK1490" s="294">
        <v>1664</v>
      </c>
      <c r="DL1490" s="294">
        <v>2002</v>
      </c>
      <c r="DM1490" s="294">
        <v>2302</v>
      </c>
      <c r="DN1490" s="187">
        <v>2602</v>
      </c>
    </row>
    <row r="1491" spans="103:118" x14ac:dyDescent="0.2">
      <c r="CY1491" s="187" t="s">
        <v>482</v>
      </c>
      <c r="CZ1491" s="295">
        <v>79705</v>
      </c>
      <c r="DA1491" s="294">
        <v>1400</v>
      </c>
      <c r="DB1491" s="294">
        <v>1410</v>
      </c>
      <c r="DC1491" s="294">
        <v>1660</v>
      </c>
      <c r="DD1491" s="294">
        <v>2120</v>
      </c>
      <c r="DE1491" s="294">
        <v>2800</v>
      </c>
      <c r="DF1491" s="294">
        <v>3220</v>
      </c>
      <c r="DG1491" s="187">
        <v>3640</v>
      </c>
      <c r="DH1491" s="294">
        <v>1820</v>
      </c>
      <c r="DI1491" s="294">
        <v>1833</v>
      </c>
      <c r="DJ1491" s="294">
        <v>2158</v>
      </c>
      <c r="DK1491" s="294">
        <v>2756</v>
      </c>
      <c r="DL1491" s="294">
        <v>3640</v>
      </c>
      <c r="DM1491" s="294">
        <v>4186</v>
      </c>
      <c r="DN1491" s="187">
        <v>4732</v>
      </c>
    </row>
    <row r="1492" spans="103:118" x14ac:dyDescent="0.2">
      <c r="CY1492" s="187" t="s">
        <v>482</v>
      </c>
      <c r="CZ1492" s="295">
        <v>79713</v>
      </c>
      <c r="DA1492" s="294">
        <v>770</v>
      </c>
      <c r="DB1492" s="294">
        <v>770</v>
      </c>
      <c r="DC1492" s="294">
        <v>910</v>
      </c>
      <c r="DD1492" s="294">
        <v>1280</v>
      </c>
      <c r="DE1492" s="294">
        <v>1540</v>
      </c>
      <c r="DF1492" s="294">
        <v>1771</v>
      </c>
      <c r="DG1492" s="187">
        <v>2002</v>
      </c>
      <c r="DH1492" s="294">
        <v>1001</v>
      </c>
      <c r="DI1492" s="294">
        <v>1001</v>
      </c>
      <c r="DJ1492" s="294">
        <v>1183</v>
      </c>
      <c r="DK1492" s="294">
        <v>1664</v>
      </c>
      <c r="DL1492" s="294">
        <v>2002</v>
      </c>
      <c r="DM1492" s="294">
        <v>2302</v>
      </c>
      <c r="DN1492" s="187">
        <v>2602</v>
      </c>
    </row>
    <row r="1493" spans="103:118" x14ac:dyDescent="0.2">
      <c r="CY1493" s="187" t="s">
        <v>482</v>
      </c>
      <c r="CZ1493" s="295">
        <v>79720</v>
      </c>
      <c r="DA1493" s="294">
        <v>780</v>
      </c>
      <c r="DB1493" s="294">
        <v>780</v>
      </c>
      <c r="DC1493" s="294">
        <v>920</v>
      </c>
      <c r="DD1493" s="294">
        <v>1300</v>
      </c>
      <c r="DE1493" s="294">
        <v>1560</v>
      </c>
      <c r="DF1493" s="294">
        <v>1794</v>
      </c>
      <c r="DG1493" s="187">
        <v>2028</v>
      </c>
      <c r="DH1493" s="294">
        <v>1014</v>
      </c>
      <c r="DI1493" s="294">
        <v>1014</v>
      </c>
      <c r="DJ1493" s="294">
        <v>1196</v>
      </c>
      <c r="DK1493" s="294">
        <v>1690</v>
      </c>
      <c r="DL1493" s="294">
        <v>2028</v>
      </c>
      <c r="DM1493" s="294">
        <v>2332</v>
      </c>
      <c r="DN1493" s="187">
        <v>2636</v>
      </c>
    </row>
    <row r="1494" spans="103:118" x14ac:dyDescent="0.2">
      <c r="CY1494" s="187" t="s">
        <v>482</v>
      </c>
      <c r="CZ1494" s="295">
        <v>79748</v>
      </c>
      <c r="DA1494" s="294">
        <v>770</v>
      </c>
      <c r="DB1494" s="294">
        <v>770</v>
      </c>
      <c r="DC1494" s="294">
        <v>910</v>
      </c>
      <c r="DD1494" s="294">
        <v>1290</v>
      </c>
      <c r="DE1494" s="294">
        <v>1550</v>
      </c>
      <c r="DF1494" s="294">
        <v>1782</v>
      </c>
      <c r="DG1494" s="187">
        <v>2015</v>
      </c>
      <c r="DH1494" s="294">
        <v>1001</v>
      </c>
      <c r="DI1494" s="294">
        <v>1001</v>
      </c>
      <c r="DJ1494" s="294">
        <v>1183</v>
      </c>
      <c r="DK1494" s="294">
        <v>1677</v>
      </c>
      <c r="DL1494" s="294">
        <v>2015</v>
      </c>
      <c r="DM1494" s="294">
        <v>2316</v>
      </c>
      <c r="DN1494" s="187">
        <v>2619</v>
      </c>
    </row>
    <row r="1495" spans="103:118" x14ac:dyDescent="0.2">
      <c r="CY1495" s="187" t="s">
        <v>482</v>
      </c>
      <c r="CZ1495" s="295">
        <v>79749</v>
      </c>
      <c r="DA1495" s="294">
        <v>770</v>
      </c>
      <c r="DB1495" s="294">
        <v>770</v>
      </c>
      <c r="DC1495" s="294">
        <v>910</v>
      </c>
      <c r="DD1495" s="294">
        <v>1280</v>
      </c>
      <c r="DE1495" s="294">
        <v>1540</v>
      </c>
      <c r="DF1495" s="294">
        <v>1771</v>
      </c>
      <c r="DG1495" s="187">
        <v>2002</v>
      </c>
      <c r="DH1495" s="294">
        <v>1001</v>
      </c>
      <c r="DI1495" s="294">
        <v>1001</v>
      </c>
      <c r="DJ1495" s="294">
        <v>1183</v>
      </c>
      <c r="DK1495" s="294">
        <v>1664</v>
      </c>
      <c r="DL1495" s="294">
        <v>2002</v>
      </c>
      <c r="DM1495" s="294">
        <v>2302</v>
      </c>
      <c r="DN1495" s="187">
        <v>2602</v>
      </c>
    </row>
    <row r="1496" spans="103:118" x14ac:dyDescent="0.2">
      <c r="CY1496" s="187" t="s">
        <v>482</v>
      </c>
      <c r="CZ1496" s="295">
        <v>79782</v>
      </c>
      <c r="DA1496" s="294">
        <v>1000</v>
      </c>
      <c r="DB1496" s="294">
        <v>1010</v>
      </c>
      <c r="DC1496" s="294">
        <v>1200</v>
      </c>
      <c r="DD1496" s="294">
        <v>1520</v>
      </c>
      <c r="DE1496" s="294">
        <v>2040</v>
      </c>
      <c r="DF1496" s="294">
        <v>2346</v>
      </c>
      <c r="DG1496" s="187">
        <v>2652</v>
      </c>
      <c r="DH1496" s="294">
        <v>1300</v>
      </c>
      <c r="DI1496" s="294">
        <v>1313</v>
      </c>
      <c r="DJ1496" s="294">
        <v>1560</v>
      </c>
      <c r="DK1496" s="294">
        <v>1976</v>
      </c>
      <c r="DL1496" s="294">
        <v>2652</v>
      </c>
      <c r="DM1496" s="294">
        <v>3049</v>
      </c>
      <c r="DN1496" s="187">
        <v>3447</v>
      </c>
    </row>
    <row r="1497" spans="103:118" x14ac:dyDescent="0.2">
      <c r="CY1497" s="187" t="s">
        <v>482</v>
      </c>
      <c r="CZ1497" s="295">
        <v>79783</v>
      </c>
      <c r="DA1497" s="294">
        <v>770</v>
      </c>
      <c r="DB1497" s="294">
        <v>770</v>
      </c>
      <c r="DC1497" s="294">
        <v>910</v>
      </c>
      <c r="DD1497" s="294">
        <v>1280</v>
      </c>
      <c r="DE1497" s="294">
        <v>1540</v>
      </c>
      <c r="DF1497" s="294">
        <v>1771</v>
      </c>
      <c r="DG1497" s="187">
        <v>2002</v>
      </c>
      <c r="DH1497" s="294">
        <v>1001</v>
      </c>
      <c r="DI1497" s="294">
        <v>1001</v>
      </c>
      <c r="DJ1497" s="294">
        <v>1183</v>
      </c>
      <c r="DK1497" s="294">
        <v>1664</v>
      </c>
      <c r="DL1497" s="294">
        <v>2002</v>
      </c>
      <c r="DM1497" s="294">
        <v>2302</v>
      </c>
      <c r="DN1497" s="187">
        <v>2602</v>
      </c>
    </row>
    <row r="1498" spans="103:118" x14ac:dyDescent="0.2">
      <c r="CY1498" s="187" t="s">
        <v>483</v>
      </c>
      <c r="CZ1498" s="295">
        <v>78501</v>
      </c>
      <c r="DA1498" s="294">
        <v>810</v>
      </c>
      <c r="DB1498" s="294">
        <v>820</v>
      </c>
      <c r="DC1498" s="294">
        <v>1020</v>
      </c>
      <c r="DD1498" s="294">
        <v>1330</v>
      </c>
      <c r="DE1498" s="294">
        <v>1470</v>
      </c>
      <c r="DF1498" s="294">
        <v>1690</v>
      </c>
      <c r="DG1498" s="187">
        <v>1911</v>
      </c>
      <c r="DH1498" s="294">
        <v>1053</v>
      </c>
      <c r="DI1498" s="294">
        <v>1066</v>
      </c>
      <c r="DJ1498" s="294">
        <v>1326</v>
      </c>
      <c r="DK1498" s="294">
        <v>1729</v>
      </c>
      <c r="DL1498" s="294">
        <v>1911</v>
      </c>
      <c r="DM1498" s="294">
        <v>2197</v>
      </c>
      <c r="DN1498" s="187">
        <v>2484</v>
      </c>
    </row>
    <row r="1499" spans="103:118" x14ac:dyDescent="0.2">
      <c r="CY1499" s="187" t="s">
        <v>483</v>
      </c>
      <c r="CZ1499" s="295">
        <v>78502</v>
      </c>
      <c r="DA1499" s="294">
        <v>780</v>
      </c>
      <c r="DB1499" s="294">
        <v>780</v>
      </c>
      <c r="DC1499" s="294">
        <v>980</v>
      </c>
      <c r="DD1499" s="294">
        <v>1280</v>
      </c>
      <c r="DE1499" s="294">
        <v>1410</v>
      </c>
      <c r="DF1499" s="294">
        <v>1621</v>
      </c>
      <c r="DG1499" s="187">
        <v>1833</v>
      </c>
      <c r="DH1499" s="294">
        <v>1014</v>
      </c>
      <c r="DI1499" s="294">
        <v>1014</v>
      </c>
      <c r="DJ1499" s="294">
        <v>1274</v>
      </c>
      <c r="DK1499" s="294">
        <v>1664</v>
      </c>
      <c r="DL1499" s="294">
        <v>1833</v>
      </c>
      <c r="DM1499" s="294">
        <v>2107</v>
      </c>
      <c r="DN1499" s="187">
        <v>2382</v>
      </c>
    </row>
    <row r="1500" spans="103:118" x14ac:dyDescent="0.2">
      <c r="CY1500" s="187" t="s">
        <v>483</v>
      </c>
      <c r="CZ1500" s="295">
        <v>78503</v>
      </c>
      <c r="DA1500" s="294">
        <v>920</v>
      </c>
      <c r="DB1500" s="294">
        <v>930</v>
      </c>
      <c r="DC1500" s="294">
        <v>1160</v>
      </c>
      <c r="DD1500" s="294">
        <v>1520</v>
      </c>
      <c r="DE1500" s="294">
        <v>1670</v>
      </c>
      <c r="DF1500" s="294">
        <v>1920</v>
      </c>
      <c r="DG1500" s="187">
        <v>2171</v>
      </c>
      <c r="DH1500" s="294">
        <v>1196</v>
      </c>
      <c r="DI1500" s="294">
        <v>1209</v>
      </c>
      <c r="DJ1500" s="294">
        <v>1508</v>
      </c>
      <c r="DK1500" s="294">
        <v>1976</v>
      </c>
      <c r="DL1500" s="294">
        <v>2171</v>
      </c>
      <c r="DM1500" s="294">
        <v>2496</v>
      </c>
      <c r="DN1500" s="187">
        <v>2822</v>
      </c>
    </row>
    <row r="1501" spans="103:118" x14ac:dyDescent="0.2">
      <c r="CY1501" s="187" t="s">
        <v>483</v>
      </c>
      <c r="CZ1501" s="295">
        <v>78504</v>
      </c>
      <c r="DA1501" s="294">
        <v>890</v>
      </c>
      <c r="DB1501" s="294">
        <v>900</v>
      </c>
      <c r="DC1501" s="294">
        <v>1120</v>
      </c>
      <c r="DD1501" s="294">
        <v>1460</v>
      </c>
      <c r="DE1501" s="294">
        <v>1620</v>
      </c>
      <c r="DF1501" s="294">
        <v>1863</v>
      </c>
      <c r="DG1501" s="187">
        <v>2106</v>
      </c>
      <c r="DH1501" s="294">
        <v>1157</v>
      </c>
      <c r="DI1501" s="294">
        <v>1170</v>
      </c>
      <c r="DJ1501" s="294">
        <v>1456</v>
      </c>
      <c r="DK1501" s="294">
        <v>1898</v>
      </c>
      <c r="DL1501" s="294">
        <v>2106</v>
      </c>
      <c r="DM1501" s="294">
        <v>2421</v>
      </c>
      <c r="DN1501" s="187">
        <v>2737</v>
      </c>
    </row>
    <row r="1502" spans="103:118" x14ac:dyDescent="0.2">
      <c r="CY1502" s="187" t="s">
        <v>483</v>
      </c>
      <c r="CZ1502" s="295">
        <v>78505</v>
      </c>
      <c r="DA1502" s="294">
        <v>780</v>
      </c>
      <c r="DB1502" s="294">
        <v>780</v>
      </c>
      <c r="DC1502" s="294">
        <v>980</v>
      </c>
      <c r="DD1502" s="294">
        <v>1280</v>
      </c>
      <c r="DE1502" s="294">
        <v>1410</v>
      </c>
      <c r="DF1502" s="294">
        <v>1621</v>
      </c>
      <c r="DG1502" s="187">
        <v>1833</v>
      </c>
      <c r="DH1502" s="294">
        <v>1014</v>
      </c>
      <c r="DI1502" s="294">
        <v>1014</v>
      </c>
      <c r="DJ1502" s="294">
        <v>1274</v>
      </c>
      <c r="DK1502" s="294">
        <v>1664</v>
      </c>
      <c r="DL1502" s="294">
        <v>1833</v>
      </c>
      <c r="DM1502" s="294">
        <v>2107</v>
      </c>
      <c r="DN1502" s="187">
        <v>2382</v>
      </c>
    </row>
    <row r="1503" spans="103:118" x14ac:dyDescent="0.2">
      <c r="CY1503" s="187" t="s">
        <v>483</v>
      </c>
      <c r="CZ1503" s="295">
        <v>78516</v>
      </c>
      <c r="DA1503" s="294">
        <v>720</v>
      </c>
      <c r="DB1503" s="294">
        <v>720</v>
      </c>
      <c r="DC1503" s="294">
        <v>910</v>
      </c>
      <c r="DD1503" s="294">
        <v>1180</v>
      </c>
      <c r="DE1503" s="294">
        <v>1310</v>
      </c>
      <c r="DF1503" s="294">
        <v>1506</v>
      </c>
      <c r="DG1503" s="187">
        <v>1703</v>
      </c>
      <c r="DH1503" s="294">
        <v>936</v>
      </c>
      <c r="DI1503" s="294">
        <v>936</v>
      </c>
      <c r="DJ1503" s="294">
        <v>1183</v>
      </c>
      <c r="DK1503" s="294">
        <v>1534</v>
      </c>
      <c r="DL1503" s="294">
        <v>1703</v>
      </c>
      <c r="DM1503" s="294">
        <v>1957</v>
      </c>
      <c r="DN1503" s="187">
        <v>2213</v>
      </c>
    </row>
    <row r="1504" spans="103:118" x14ac:dyDescent="0.2">
      <c r="CY1504" s="187" t="s">
        <v>483</v>
      </c>
      <c r="CZ1504" s="295">
        <v>78537</v>
      </c>
      <c r="DA1504" s="294">
        <v>720</v>
      </c>
      <c r="DB1504" s="294">
        <v>720</v>
      </c>
      <c r="DC1504" s="294">
        <v>910</v>
      </c>
      <c r="DD1504" s="294">
        <v>1180</v>
      </c>
      <c r="DE1504" s="294">
        <v>1310</v>
      </c>
      <c r="DF1504" s="294">
        <v>1506</v>
      </c>
      <c r="DG1504" s="187">
        <v>1703</v>
      </c>
      <c r="DH1504" s="294">
        <v>936</v>
      </c>
      <c r="DI1504" s="294">
        <v>936</v>
      </c>
      <c r="DJ1504" s="294">
        <v>1183</v>
      </c>
      <c r="DK1504" s="294">
        <v>1534</v>
      </c>
      <c r="DL1504" s="294">
        <v>1703</v>
      </c>
      <c r="DM1504" s="294">
        <v>1957</v>
      </c>
      <c r="DN1504" s="187">
        <v>2213</v>
      </c>
    </row>
    <row r="1505" spans="103:118" x14ac:dyDescent="0.2">
      <c r="CY1505" s="187" t="s">
        <v>483</v>
      </c>
      <c r="CZ1505" s="295">
        <v>78538</v>
      </c>
      <c r="DA1505" s="294">
        <v>720</v>
      </c>
      <c r="DB1505" s="294">
        <v>720</v>
      </c>
      <c r="DC1505" s="294">
        <v>910</v>
      </c>
      <c r="DD1505" s="294">
        <v>1180</v>
      </c>
      <c r="DE1505" s="294">
        <v>1310</v>
      </c>
      <c r="DF1505" s="294">
        <v>1506</v>
      </c>
      <c r="DG1505" s="187">
        <v>1703</v>
      </c>
      <c r="DH1505" s="294">
        <v>936</v>
      </c>
      <c r="DI1505" s="294">
        <v>936</v>
      </c>
      <c r="DJ1505" s="294">
        <v>1183</v>
      </c>
      <c r="DK1505" s="294">
        <v>1534</v>
      </c>
      <c r="DL1505" s="294">
        <v>1703</v>
      </c>
      <c r="DM1505" s="294">
        <v>1957</v>
      </c>
      <c r="DN1505" s="187">
        <v>2213</v>
      </c>
    </row>
    <row r="1506" spans="103:118" x14ac:dyDescent="0.2">
      <c r="CY1506" s="187" t="s">
        <v>483</v>
      </c>
      <c r="CZ1506" s="295">
        <v>78539</v>
      </c>
      <c r="DA1506" s="294">
        <v>830</v>
      </c>
      <c r="DB1506" s="294">
        <v>830</v>
      </c>
      <c r="DC1506" s="294">
        <v>1040</v>
      </c>
      <c r="DD1506" s="294">
        <v>1360</v>
      </c>
      <c r="DE1506" s="294">
        <v>1500</v>
      </c>
      <c r="DF1506" s="294">
        <v>1725</v>
      </c>
      <c r="DG1506" s="187">
        <v>1950</v>
      </c>
      <c r="DH1506" s="294">
        <v>1079</v>
      </c>
      <c r="DI1506" s="294">
        <v>1079</v>
      </c>
      <c r="DJ1506" s="294">
        <v>1352</v>
      </c>
      <c r="DK1506" s="294">
        <v>1768</v>
      </c>
      <c r="DL1506" s="294">
        <v>1950</v>
      </c>
      <c r="DM1506" s="294">
        <v>2242</v>
      </c>
      <c r="DN1506" s="187">
        <v>2535</v>
      </c>
    </row>
    <row r="1507" spans="103:118" x14ac:dyDescent="0.2">
      <c r="CY1507" s="187" t="s">
        <v>483</v>
      </c>
      <c r="CZ1507" s="295">
        <v>78540</v>
      </c>
      <c r="DA1507" s="294">
        <v>780</v>
      </c>
      <c r="DB1507" s="294">
        <v>780</v>
      </c>
      <c r="DC1507" s="294">
        <v>980</v>
      </c>
      <c r="DD1507" s="294">
        <v>1280</v>
      </c>
      <c r="DE1507" s="294">
        <v>1410</v>
      </c>
      <c r="DF1507" s="294">
        <v>1621</v>
      </c>
      <c r="DG1507" s="187">
        <v>1833</v>
      </c>
      <c r="DH1507" s="294">
        <v>1014</v>
      </c>
      <c r="DI1507" s="294">
        <v>1014</v>
      </c>
      <c r="DJ1507" s="294">
        <v>1274</v>
      </c>
      <c r="DK1507" s="294">
        <v>1664</v>
      </c>
      <c r="DL1507" s="294">
        <v>1833</v>
      </c>
      <c r="DM1507" s="294">
        <v>2107</v>
      </c>
      <c r="DN1507" s="187">
        <v>2382</v>
      </c>
    </row>
    <row r="1508" spans="103:118" x14ac:dyDescent="0.2">
      <c r="CY1508" s="187" t="s">
        <v>483</v>
      </c>
      <c r="CZ1508" s="295">
        <v>78541</v>
      </c>
      <c r="DA1508" s="294">
        <v>790</v>
      </c>
      <c r="DB1508" s="294">
        <v>800</v>
      </c>
      <c r="DC1508" s="294">
        <v>1000</v>
      </c>
      <c r="DD1508" s="294">
        <v>1310</v>
      </c>
      <c r="DE1508" s="294">
        <v>1440</v>
      </c>
      <c r="DF1508" s="294">
        <v>1656</v>
      </c>
      <c r="DG1508" s="187">
        <v>1872</v>
      </c>
      <c r="DH1508" s="294">
        <v>1027</v>
      </c>
      <c r="DI1508" s="294">
        <v>1040</v>
      </c>
      <c r="DJ1508" s="294">
        <v>1300</v>
      </c>
      <c r="DK1508" s="294">
        <v>1703</v>
      </c>
      <c r="DL1508" s="294">
        <v>1872</v>
      </c>
      <c r="DM1508" s="294">
        <v>2152</v>
      </c>
      <c r="DN1508" s="187">
        <v>2433</v>
      </c>
    </row>
    <row r="1509" spans="103:118" x14ac:dyDescent="0.2">
      <c r="CY1509" s="187" t="s">
        <v>483</v>
      </c>
      <c r="CZ1509" s="295">
        <v>78542</v>
      </c>
      <c r="DA1509" s="294">
        <v>740</v>
      </c>
      <c r="DB1509" s="294">
        <v>740</v>
      </c>
      <c r="DC1509" s="294">
        <v>930</v>
      </c>
      <c r="DD1509" s="294">
        <v>1220</v>
      </c>
      <c r="DE1509" s="294">
        <v>1340</v>
      </c>
      <c r="DF1509" s="294">
        <v>1541</v>
      </c>
      <c r="DG1509" s="187">
        <v>1742</v>
      </c>
      <c r="DH1509" s="294">
        <v>962</v>
      </c>
      <c r="DI1509" s="294">
        <v>962</v>
      </c>
      <c r="DJ1509" s="294">
        <v>1209</v>
      </c>
      <c r="DK1509" s="294">
        <v>1586</v>
      </c>
      <c r="DL1509" s="294">
        <v>1742</v>
      </c>
      <c r="DM1509" s="294">
        <v>2003</v>
      </c>
      <c r="DN1509" s="187">
        <v>2264</v>
      </c>
    </row>
    <row r="1510" spans="103:118" x14ac:dyDescent="0.2">
      <c r="CY1510" s="187" t="s">
        <v>483</v>
      </c>
      <c r="CZ1510" s="295">
        <v>78543</v>
      </c>
      <c r="DA1510" s="294">
        <v>720</v>
      </c>
      <c r="DB1510" s="294">
        <v>720</v>
      </c>
      <c r="DC1510" s="294">
        <v>910</v>
      </c>
      <c r="DD1510" s="294">
        <v>1180</v>
      </c>
      <c r="DE1510" s="294">
        <v>1310</v>
      </c>
      <c r="DF1510" s="294">
        <v>1506</v>
      </c>
      <c r="DG1510" s="187">
        <v>1703</v>
      </c>
      <c r="DH1510" s="294">
        <v>936</v>
      </c>
      <c r="DI1510" s="294">
        <v>936</v>
      </c>
      <c r="DJ1510" s="294">
        <v>1183</v>
      </c>
      <c r="DK1510" s="294">
        <v>1534</v>
      </c>
      <c r="DL1510" s="294">
        <v>1703</v>
      </c>
      <c r="DM1510" s="294">
        <v>1957</v>
      </c>
      <c r="DN1510" s="187">
        <v>2213</v>
      </c>
    </row>
    <row r="1511" spans="103:118" x14ac:dyDescent="0.2">
      <c r="CY1511" s="187" t="s">
        <v>483</v>
      </c>
      <c r="CZ1511" s="295">
        <v>78549</v>
      </c>
      <c r="DA1511" s="294">
        <v>730</v>
      </c>
      <c r="DB1511" s="294">
        <v>730</v>
      </c>
      <c r="DC1511" s="294">
        <v>920</v>
      </c>
      <c r="DD1511" s="294">
        <v>1210</v>
      </c>
      <c r="DE1511" s="294">
        <v>1330</v>
      </c>
      <c r="DF1511" s="294">
        <v>1529</v>
      </c>
      <c r="DG1511" s="187">
        <v>1729</v>
      </c>
      <c r="DH1511" s="294">
        <v>949</v>
      </c>
      <c r="DI1511" s="294">
        <v>949</v>
      </c>
      <c r="DJ1511" s="294">
        <v>1196</v>
      </c>
      <c r="DK1511" s="294">
        <v>1573</v>
      </c>
      <c r="DL1511" s="294">
        <v>1729</v>
      </c>
      <c r="DM1511" s="294">
        <v>1987</v>
      </c>
      <c r="DN1511" s="187">
        <v>2247</v>
      </c>
    </row>
    <row r="1512" spans="103:118" x14ac:dyDescent="0.2">
      <c r="CY1512" s="187" t="s">
        <v>483</v>
      </c>
      <c r="CZ1512" s="295">
        <v>78557</v>
      </c>
      <c r="DA1512" s="294">
        <v>720</v>
      </c>
      <c r="DB1512" s="294">
        <v>720</v>
      </c>
      <c r="DC1512" s="294">
        <v>910</v>
      </c>
      <c r="DD1512" s="294">
        <v>1180</v>
      </c>
      <c r="DE1512" s="294">
        <v>1310</v>
      </c>
      <c r="DF1512" s="294">
        <v>1506</v>
      </c>
      <c r="DG1512" s="187">
        <v>1703</v>
      </c>
      <c r="DH1512" s="294">
        <v>936</v>
      </c>
      <c r="DI1512" s="294">
        <v>936</v>
      </c>
      <c r="DJ1512" s="294">
        <v>1183</v>
      </c>
      <c r="DK1512" s="294">
        <v>1534</v>
      </c>
      <c r="DL1512" s="294">
        <v>1703</v>
      </c>
      <c r="DM1512" s="294">
        <v>1957</v>
      </c>
      <c r="DN1512" s="187">
        <v>2213</v>
      </c>
    </row>
    <row r="1513" spans="103:118" x14ac:dyDescent="0.2">
      <c r="CY1513" s="187" t="s">
        <v>483</v>
      </c>
      <c r="CZ1513" s="295">
        <v>78558</v>
      </c>
      <c r="DA1513" s="294">
        <v>730</v>
      </c>
      <c r="DB1513" s="294">
        <v>730</v>
      </c>
      <c r="DC1513" s="294">
        <v>920</v>
      </c>
      <c r="DD1513" s="294">
        <v>1200</v>
      </c>
      <c r="DE1513" s="294">
        <v>1330</v>
      </c>
      <c r="DF1513" s="294">
        <v>1529</v>
      </c>
      <c r="DG1513" s="187">
        <v>1729</v>
      </c>
      <c r="DH1513" s="294">
        <v>949</v>
      </c>
      <c r="DI1513" s="294">
        <v>949</v>
      </c>
      <c r="DJ1513" s="294">
        <v>1196</v>
      </c>
      <c r="DK1513" s="294">
        <v>1560</v>
      </c>
      <c r="DL1513" s="294">
        <v>1729</v>
      </c>
      <c r="DM1513" s="294">
        <v>1987</v>
      </c>
      <c r="DN1513" s="187">
        <v>2247</v>
      </c>
    </row>
    <row r="1514" spans="103:118" x14ac:dyDescent="0.2">
      <c r="CY1514" s="187" t="s">
        <v>483</v>
      </c>
      <c r="CZ1514" s="295">
        <v>78559</v>
      </c>
      <c r="DA1514" s="294">
        <v>660</v>
      </c>
      <c r="DB1514" s="294">
        <v>770</v>
      </c>
      <c r="DC1514" s="294">
        <v>970</v>
      </c>
      <c r="DD1514" s="294">
        <v>1280</v>
      </c>
      <c r="DE1514" s="294">
        <v>1380</v>
      </c>
      <c r="DF1514" s="294">
        <v>1587</v>
      </c>
      <c r="DG1514" s="187">
        <v>1794</v>
      </c>
      <c r="DH1514" s="294">
        <v>858</v>
      </c>
      <c r="DI1514" s="294">
        <v>1001</v>
      </c>
      <c r="DJ1514" s="294">
        <v>1261</v>
      </c>
      <c r="DK1514" s="294">
        <v>1664</v>
      </c>
      <c r="DL1514" s="294">
        <v>1794</v>
      </c>
      <c r="DM1514" s="294">
        <v>2063</v>
      </c>
      <c r="DN1514" s="187">
        <v>2332</v>
      </c>
    </row>
    <row r="1515" spans="103:118" x14ac:dyDescent="0.2">
      <c r="CY1515" s="187" t="s">
        <v>483</v>
      </c>
      <c r="CZ1515" s="295">
        <v>78560</v>
      </c>
      <c r="DA1515" s="294">
        <v>720</v>
      </c>
      <c r="DB1515" s="294">
        <v>720</v>
      </c>
      <c r="DC1515" s="294">
        <v>910</v>
      </c>
      <c r="DD1515" s="294">
        <v>1180</v>
      </c>
      <c r="DE1515" s="294">
        <v>1310</v>
      </c>
      <c r="DF1515" s="294">
        <v>1506</v>
      </c>
      <c r="DG1515" s="187">
        <v>1703</v>
      </c>
      <c r="DH1515" s="294">
        <v>936</v>
      </c>
      <c r="DI1515" s="294">
        <v>936</v>
      </c>
      <c r="DJ1515" s="294">
        <v>1183</v>
      </c>
      <c r="DK1515" s="294">
        <v>1534</v>
      </c>
      <c r="DL1515" s="294">
        <v>1703</v>
      </c>
      <c r="DM1515" s="294">
        <v>1957</v>
      </c>
      <c r="DN1515" s="187">
        <v>2213</v>
      </c>
    </row>
    <row r="1516" spans="103:118" x14ac:dyDescent="0.2">
      <c r="CY1516" s="187" t="s">
        <v>483</v>
      </c>
      <c r="CZ1516" s="295">
        <v>78562</v>
      </c>
      <c r="DA1516" s="294">
        <v>720</v>
      </c>
      <c r="DB1516" s="294">
        <v>720</v>
      </c>
      <c r="DC1516" s="294">
        <v>910</v>
      </c>
      <c r="DD1516" s="294">
        <v>1180</v>
      </c>
      <c r="DE1516" s="294">
        <v>1310</v>
      </c>
      <c r="DF1516" s="294">
        <v>1506</v>
      </c>
      <c r="DG1516" s="187">
        <v>1703</v>
      </c>
      <c r="DH1516" s="294">
        <v>936</v>
      </c>
      <c r="DI1516" s="294">
        <v>936</v>
      </c>
      <c r="DJ1516" s="294">
        <v>1183</v>
      </c>
      <c r="DK1516" s="294">
        <v>1534</v>
      </c>
      <c r="DL1516" s="294">
        <v>1703</v>
      </c>
      <c r="DM1516" s="294">
        <v>1957</v>
      </c>
      <c r="DN1516" s="187">
        <v>2213</v>
      </c>
    </row>
    <row r="1517" spans="103:118" x14ac:dyDescent="0.2">
      <c r="CY1517" s="187" t="s">
        <v>483</v>
      </c>
      <c r="CZ1517" s="295">
        <v>78563</v>
      </c>
      <c r="DA1517" s="294">
        <v>780</v>
      </c>
      <c r="DB1517" s="294">
        <v>780</v>
      </c>
      <c r="DC1517" s="294">
        <v>980</v>
      </c>
      <c r="DD1517" s="294">
        <v>1280</v>
      </c>
      <c r="DE1517" s="294">
        <v>1410</v>
      </c>
      <c r="DF1517" s="294">
        <v>1621</v>
      </c>
      <c r="DG1517" s="187">
        <v>1833</v>
      </c>
      <c r="DH1517" s="294">
        <v>1014</v>
      </c>
      <c r="DI1517" s="294">
        <v>1014</v>
      </c>
      <c r="DJ1517" s="294">
        <v>1274</v>
      </c>
      <c r="DK1517" s="294">
        <v>1664</v>
      </c>
      <c r="DL1517" s="294">
        <v>1833</v>
      </c>
      <c r="DM1517" s="294">
        <v>2107</v>
      </c>
      <c r="DN1517" s="187">
        <v>2382</v>
      </c>
    </row>
    <row r="1518" spans="103:118" x14ac:dyDescent="0.2">
      <c r="CY1518" s="187" t="s">
        <v>483</v>
      </c>
      <c r="CZ1518" s="295">
        <v>78565</v>
      </c>
      <c r="DA1518" s="294">
        <v>720</v>
      </c>
      <c r="DB1518" s="294">
        <v>720</v>
      </c>
      <c r="DC1518" s="294">
        <v>910</v>
      </c>
      <c r="DD1518" s="294">
        <v>1180</v>
      </c>
      <c r="DE1518" s="294">
        <v>1310</v>
      </c>
      <c r="DF1518" s="294">
        <v>1506</v>
      </c>
      <c r="DG1518" s="187">
        <v>1703</v>
      </c>
      <c r="DH1518" s="294">
        <v>936</v>
      </c>
      <c r="DI1518" s="294">
        <v>936</v>
      </c>
      <c r="DJ1518" s="294">
        <v>1183</v>
      </c>
      <c r="DK1518" s="294">
        <v>1534</v>
      </c>
      <c r="DL1518" s="294">
        <v>1703</v>
      </c>
      <c r="DM1518" s="294">
        <v>1957</v>
      </c>
      <c r="DN1518" s="187">
        <v>2213</v>
      </c>
    </row>
    <row r="1519" spans="103:118" x14ac:dyDescent="0.2">
      <c r="CY1519" s="187" t="s">
        <v>483</v>
      </c>
      <c r="CZ1519" s="295">
        <v>78569</v>
      </c>
      <c r="DA1519" s="294">
        <v>630</v>
      </c>
      <c r="DB1519" s="294">
        <v>710</v>
      </c>
      <c r="DC1519" s="294">
        <v>910</v>
      </c>
      <c r="DD1519" s="294">
        <v>1190</v>
      </c>
      <c r="DE1519" s="294">
        <v>1290</v>
      </c>
      <c r="DF1519" s="294">
        <v>1483</v>
      </c>
      <c r="DG1519" s="187">
        <v>1677</v>
      </c>
      <c r="DH1519" s="294">
        <v>819</v>
      </c>
      <c r="DI1519" s="294">
        <v>923</v>
      </c>
      <c r="DJ1519" s="294">
        <v>1183</v>
      </c>
      <c r="DK1519" s="294">
        <v>1547</v>
      </c>
      <c r="DL1519" s="294">
        <v>1677</v>
      </c>
      <c r="DM1519" s="294">
        <v>1927</v>
      </c>
      <c r="DN1519" s="187">
        <v>2180</v>
      </c>
    </row>
    <row r="1520" spans="103:118" x14ac:dyDescent="0.2">
      <c r="CY1520" s="187" t="s">
        <v>483</v>
      </c>
      <c r="CZ1520" s="295">
        <v>78570</v>
      </c>
      <c r="DA1520" s="294">
        <v>720</v>
      </c>
      <c r="DB1520" s="294">
        <v>720</v>
      </c>
      <c r="DC1520" s="294">
        <v>910</v>
      </c>
      <c r="DD1520" s="294">
        <v>1180</v>
      </c>
      <c r="DE1520" s="294">
        <v>1310</v>
      </c>
      <c r="DF1520" s="294">
        <v>1506</v>
      </c>
      <c r="DG1520" s="187">
        <v>1703</v>
      </c>
      <c r="DH1520" s="294">
        <v>936</v>
      </c>
      <c r="DI1520" s="294">
        <v>936</v>
      </c>
      <c r="DJ1520" s="294">
        <v>1183</v>
      </c>
      <c r="DK1520" s="294">
        <v>1534</v>
      </c>
      <c r="DL1520" s="294">
        <v>1703</v>
      </c>
      <c r="DM1520" s="294">
        <v>1957</v>
      </c>
      <c r="DN1520" s="187">
        <v>2213</v>
      </c>
    </row>
    <row r="1521" spans="103:118" x14ac:dyDescent="0.2">
      <c r="CY1521" s="187" t="s">
        <v>483</v>
      </c>
      <c r="CZ1521" s="295">
        <v>78572</v>
      </c>
      <c r="DA1521" s="294">
        <v>810</v>
      </c>
      <c r="DB1521" s="294">
        <v>820</v>
      </c>
      <c r="DC1521" s="294">
        <v>1020</v>
      </c>
      <c r="DD1521" s="294">
        <v>1330</v>
      </c>
      <c r="DE1521" s="294">
        <v>1470</v>
      </c>
      <c r="DF1521" s="294">
        <v>1690</v>
      </c>
      <c r="DG1521" s="187">
        <v>1911</v>
      </c>
      <c r="DH1521" s="294">
        <v>1053</v>
      </c>
      <c r="DI1521" s="294">
        <v>1066</v>
      </c>
      <c r="DJ1521" s="294">
        <v>1326</v>
      </c>
      <c r="DK1521" s="294">
        <v>1729</v>
      </c>
      <c r="DL1521" s="294">
        <v>1911</v>
      </c>
      <c r="DM1521" s="294">
        <v>2197</v>
      </c>
      <c r="DN1521" s="187">
        <v>2484</v>
      </c>
    </row>
    <row r="1522" spans="103:118" x14ac:dyDescent="0.2">
      <c r="CY1522" s="187" t="s">
        <v>483</v>
      </c>
      <c r="CZ1522" s="295">
        <v>78573</v>
      </c>
      <c r="DA1522" s="294">
        <v>740</v>
      </c>
      <c r="DB1522" s="294">
        <v>740</v>
      </c>
      <c r="DC1522" s="294">
        <v>930</v>
      </c>
      <c r="DD1522" s="294">
        <v>1220</v>
      </c>
      <c r="DE1522" s="294">
        <v>1340</v>
      </c>
      <c r="DF1522" s="294">
        <v>1541</v>
      </c>
      <c r="DG1522" s="187">
        <v>1742</v>
      </c>
      <c r="DH1522" s="294">
        <v>962</v>
      </c>
      <c r="DI1522" s="294">
        <v>962</v>
      </c>
      <c r="DJ1522" s="294">
        <v>1209</v>
      </c>
      <c r="DK1522" s="294">
        <v>1586</v>
      </c>
      <c r="DL1522" s="294">
        <v>1742</v>
      </c>
      <c r="DM1522" s="294">
        <v>2003</v>
      </c>
      <c r="DN1522" s="187">
        <v>2264</v>
      </c>
    </row>
    <row r="1523" spans="103:118" x14ac:dyDescent="0.2">
      <c r="CY1523" s="187" t="s">
        <v>483</v>
      </c>
      <c r="CZ1523" s="295">
        <v>78574</v>
      </c>
      <c r="DA1523" s="294">
        <v>730</v>
      </c>
      <c r="DB1523" s="294">
        <v>740</v>
      </c>
      <c r="DC1523" s="294">
        <v>920</v>
      </c>
      <c r="DD1523" s="294">
        <v>1200</v>
      </c>
      <c r="DE1523" s="294">
        <v>1330</v>
      </c>
      <c r="DF1523" s="294">
        <v>1529</v>
      </c>
      <c r="DG1523" s="187">
        <v>1729</v>
      </c>
      <c r="DH1523" s="294">
        <v>949</v>
      </c>
      <c r="DI1523" s="294">
        <v>962</v>
      </c>
      <c r="DJ1523" s="294">
        <v>1196</v>
      </c>
      <c r="DK1523" s="294">
        <v>1560</v>
      </c>
      <c r="DL1523" s="294">
        <v>1729</v>
      </c>
      <c r="DM1523" s="294">
        <v>1987</v>
      </c>
      <c r="DN1523" s="187">
        <v>2247</v>
      </c>
    </row>
    <row r="1524" spans="103:118" x14ac:dyDescent="0.2">
      <c r="CY1524" s="187" t="s">
        <v>483</v>
      </c>
      <c r="CZ1524" s="295">
        <v>78576</v>
      </c>
      <c r="DA1524" s="294">
        <v>720</v>
      </c>
      <c r="DB1524" s="294">
        <v>720</v>
      </c>
      <c r="DC1524" s="294">
        <v>910</v>
      </c>
      <c r="DD1524" s="294">
        <v>1180</v>
      </c>
      <c r="DE1524" s="294">
        <v>1310</v>
      </c>
      <c r="DF1524" s="294">
        <v>1506</v>
      </c>
      <c r="DG1524" s="187">
        <v>1703</v>
      </c>
      <c r="DH1524" s="294">
        <v>936</v>
      </c>
      <c r="DI1524" s="294">
        <v>936</v>
      </c>
      <c r="DJ1524" s="294">
        <v>1183</v>
      </c>
      <c r="DK1524" s="294">
        <v>1534</v>
      </c>
      <c r="DL1524" s="294">
        <v>1703</v>
      </c>
      <c r="DM1524" s="294">
        <v>1957</v>
      </c>
      <c r="DN1524" s="187">
        <v>2213</v>
      </c>
    </row>
    <row r="1525" spans="103:118" x14ac:dyDescent="0.2">
      <c r="CY1525" s="187" t="s">
        <v>483</v>
      </c>
      <c r="CZ1525" s="295">
        <v>78577</v>
      </c>
      <c r="DA1525" s="294">
        <v>790</v>
      </c>
      <c r="DB1525" s="294">
        <v>800</v>
      </c>
      <c r="DC1525" s="294">
        <v>1000</v>
      </c>
      <c r="DD1525" s="294">
        <v>1310</v>
      </c>
      <c r="DE1525" s="294">
        <v>1440</v>
      </c>
      <c r="DF1525" s="294">
        <v>1656</v>
      </c>
      <c r="DG1525" s="187">
        <v>1872</v>
      </c>
      <c r="DH1525" s="294">
        <v>1027</v>
      </c>
      <c r="DI1525" s="294">
        <v>1040</v>
      </c>
      <c r="DJ1525" s="294">
        <v>1300</v>
      </c>
      <c r="DK1525" s="294">
        <v>1703</v>
      </c>
      <c r="DL1525" s="294">
        <v>1872</v>
      </c>
      <c r="DM1525" s="294">
        <v>2152</v>
      </c>
      <c r="DN1525" s="187">
        <v>2433</v>
      </c>
    </row>
    <row r="1526" spans="103:118" x14ac:dyDescent="0.2">
      <c r="CY1526" s="187" t="s">
        <v>483</v>
      </c>
      <c r="CZ1526" s="295">
        <v>78579</v>
      </c>
      <c r="DA1526" s="294">
        <v>760</v>
      </c>
      <c r="DB1526" s="294">
        <v>770</v>
      </c>
      <c r="DC1526" s="294">
        <v>960</v>
      </c>
      <c r="DD1526" s="294">
        <v>1260</v>
      </c>
      <c r="DE1526" s="294">
        <v>1390</v>
      </c>
      <c r="DF1526" s="294">
        <v>1598</v>
      </c>
      <c r="DG1526" s="187">
        <v>1807</v>
      </c>
      <c r="DH1526" s="294">
        <v>988</v>
      </c>
      <c r="DI1526" s="294">
        <v>1001</v>
      </c>
      <c r="DJ1526" s="294">
        <v>1248</v>
      </c>
      <c r="DK1526" s="294">
        <v>1638</v>
      </c>
      <c r="DL1526" s="294">
        <v>1807</v>
      </c>
      <c r="DM1526" s="294">
        <v>2077</v>
      </c>
      <c r="DN1526" s="187">
        <v>2349</v>
      </c>
    </row>
    <row r="1527" spans="103:118" x14ac:dyDescent="0.2">
      <c r="CY1527" s="187" t="s">
        <v>483</v>
      </c>
      <c r="CZ1527" s="295">
        <v>78589</v>
      </c>
      <c r="DA1527" s="294">
        <v>770</v>
      </c>
      <c r="DB1527" s="294">
        <v>780</v>
      </c>
      <c r="DC1527" s="294">
        <v>970</v>
      </c>
      <c r="DD1527" s="294">
        <v>1270</v>
      </c>
      <c r="DE1527" s="294">
        <v>1400</v>
      </c>
      <c r="DF1527" s="294">
        <v>1610</v>
      </c>
      <c r="DG1527" s="187">
        <v>1820</v>
      </c>
      <c r="DH1527" s="294">
        <v>1001</v>
      </c>
      <c r="DI1527" s="294">
        <v>1014</v>
      </c>
      <c r="DJ1527" s="294">
        <v>1261</v>
      </c>
      <c r="DK1527" s="294">
        <v>1651</v>
      </c>
      <c r="DL1527" s="294">
        <v>1820</v>
      </c>
      <c r="DM1527" s="294">
        <v>2093</v>
      </c>
      <c r="DN1527" s="187">
        <v>2366</v>
      </c>
    </row>
    <row r="1528" spans="103:118" x14ac:dyDescent="0.2">
      <c r="CY1528" s="187" t="s">
        <v>483</v>
      </c>
      <c r="CZ1528" s="295">
        <v>78595</v>
      </c>
      <c r="DA1528" s="294">
        <v>720</v>
      </c>
      <c r="DB1528" s="294">
        <v>720</v>
      </c>
      <c r="DC1528" s="294">
        <v>910</v>
      </c>
      <c r="DD1528" s="294">
        <v>1180</v>
      </c>
      <c r="DE1528" s="294">
        <v>1310</v>
      </c>
      <c r="DF1528" s="294">
        <v>1506</v>
      </c>
      <c r="DG1528" s="187">
        <v>1703</v>
      </c>
      <c r="DH1528" s="294">
        <v>936</v>
      </c>
      <c r="DI1528" s="294">
        <v>936</v>
      </c>
      <c r="DJ1528" s="294">
        <v>1183</v>
      </c>
      <c r="DK1528" s="294">
        <v>1534</v>
      </c>
      <c r="DL1528" s="294">
        <v>1703</v>
      </c>
      <c r="DM1528" s="294">
        <v>1957</v>
      </c>
      <c r="DN1528" s="187">
        <v>2213</v>
      </c>
    </row>
    <row r="1529" spans="103:118" x14ac:dyDescent="0.2">
      <c r="CY1529" s="187" t="s">
        <v>483</v>
      </c>
      <c r="CZ1529" s="295">
        <v>78596</v>
      </c>
      <c r="DA1529" s="294">
        <v>770</v>
      </c>
      <c r="DB1529" s="294">
        <v>780</v>
      </c>
      <c r="DC1529" s="294">
        <v>970</v>
      </c>
      <c r="DD1529" s="294">
        <v>1270</v>
      </c>
      <c r="DE1529" s="294">
        <v>1400</v>
      </c>
      <c r="DF1529" s="294">
        <v>1610</v>
      </c>
      <c r="DG1529" s="187">
        <v>1820</v>
      </c>
      <c r="DH1529" s="294">
        <v>1001</v>
      </c>
      <c r="DI1529" s="294">
        <v>1014</v>
      </c>
      <c r="DJ1529" s="294">
        <v>1261</v>
      </c>
      <c r="DK1529" s="294">
        <v>1651</v>
      </c>
      <c r="DL1529" s="294">
        <v>1820</v>
      </c>
      <c r="DM1529" s="294">
        <v>2093</v>
      </c>
      <c r="DN1529" s="187">
        <v>2366</v>
      </c>
    </row>
    <row r="1530" spans="103:118" x14ac:dyDescent="0.2">
      <c r="CY1530" s="187" t="s">
        <v>483</v>
      </c>
      <c r="CZ1530" s="295">
        <v>78599</v>
      </c>
      <c r="DA1530" s="294">
        <v>780</v>
      </c>
      <c r="DB1530" s="294">
        <v>780</v>
      </c>
      <c r="DC1530" s="294">
        <v>980</v>
      </c>
      <c r="DD1530" s="294">
        <v>1280</v>
      </c>
      <c r="DE1530" s="294">
        <v>1410</v>
      </c>
      <c r="DF1530" s="294">
        <v>1621</v>
      </c>
      <c r="DG1530" s="187">
        <v>1833</v>
      </c>
      <c r="DH1530" s="294">
        <v>1014</v>
      </c>
      <c r="DI1530" s="294">
        <v>1014</v>
      </c>
      <c r="DJ1530" s="294">
        <v>1274</v>
      </c>
      <c r="DK1530" s="294">
        <v>1664</v>
      </c>
      <c r="DL1530" s="294">
        <v>1833</v>
      </c>
      <c r="DM1530" s="294">
        <v>2107</v>
      </c>
      <c r="DN1530" s="187">
        <v>2382</v>
      </c>
    </row>
    <row r="1531" spans="103:118" x14ac:dyDescent="0.2">
      <c r="CY1531" s="187" t="s">
        <v>484</v>
      </c>
      <c r="CZ1531" s="295">
        <v>78003</v>
      </c>
      <c r="DA1531" s="294">
        <v>890</v>
      </c>
      <c r="DB1531" s="294">
        <v>990</v>
      </c>
      <c r="DC1531" s="294">
        <v>1210</v>
      </c>
      <c r="DD1531" s="294">
        <v>1540</v>
      </c>
      <c r="DE1531" s="294">
        <v>1810</v>
      </c>
      <c r="DF1531" s="294">
        <v>2081</v>
      </c>
      <c r="DG1531" s="187">
        <v>2353</v>
      </c>
      <c r="DH1531" s="294">
        <v>1157</v>
      </c>
      <c r="DI1531" s="294">
        <v>1287</v>
      </c>
      <c r="DJ1531" s="294">
        <v>1573</v>
      </c>
      <c r="DK1531" s="294">
        <v>2002</v>
      </c>
      <c r="DL1531" s="294">
        <v>2353</v>
      </c>
      <c r="DM1531" s="294">
        <v>2705</v>
      </c>
      <c r="DN1531" s="187">
        <v>3058</v>
      </c>
    </row>
    <row r="1532" spans="103:118" x14ac:dyDescent="0.2">
      <c r="CY1532" s="187" t="s">
        <v>484</v>
      </c>
      <c r="CZ1532" s="295">
        <v>78009</v>
      </c>
      <c r="DA1532" s="294">
        <v>960</v>
      </c>
      <c r="DB1532" s="294">
        <v>1000</v>
      </c>
      <c r="DC1532" s="294">
        <v>1310</v>
      </c>
      <c r="DD1532" s="294">
        <v>1740</v>
      </c>
      <c r="DE1532" s="294">
        <v>1740</v>
      </c>
      <c r="DF1532" s="294">
        <v>2001</v>
      </c>
      <c r="DG1532" s="187">
        <v>2262</v>
      </c>
      <c r="DH1532" s="294">
        <v>1248</v>
      </c>
      <c r="DI1532" s="294">
        <v>1300</v>
      </c>
      <c r="DJ1532" s="294">
        <v>1703</v>
      </c>
      <c r="DK1532" s="294">
        <v>2262</v>
      </c>
      <c r="DL1532" s="294">
        <v>2262</v>
      </c>
      <c r="DM1532" s="294">
        <v>2601</v>
      </c>
      <c r="DN1532" s="187">
        <v>2940</v>
      </c>
    </row>
    <row r="1533" spans="103:118" x14ac:dyDescent="0.2">
      <c r="CY1533" s="187" t="s">
        <v>484</v>
      </c>
      <c r="CZ1533" s="295">
        <v>78016</v>
      </c>
      <c r="DA1533" s="294">
        <v>720</v>
      </c>
      <c r="DB1533" s="294">
        <v>750</v>
      </c>
      <c r="DC1533" s="294">
        <v>980</v>
      </c>
      <c r="DD1533" s="294">
        <v>1300</v>
      </c>
      <c r="DE1533" s="294">
        <v>1310</v>
      </c>
      <c r="DF1533" s="294">
        <v>1506</v>
      </c>
      <c r="DG1533" s="187">
        <v>1703</v>
      </c>
      <c r="DH1533" s="294">
        <v>936</v>
      </c>
      <c r="DI1533" s="294">
        <v>975</v>
      </c>
      <c r="DJ1533" s="294">
        <v>1274</v>
      </c>
      <c r="DK1533" s="294">
        <v>1690</v>
      </c>
      <c r="DL1533" s="294">
        <v>1703</v>
      </c>
      <c r="DM1533" s="294">
        <v>1957</v>
      </c>
      <c r="DN1533" s="187">
        <v>2213</v>
      </c>
    </row>
    <row r="1534" spans="103:118" x14ac:dyDescent="0.2">
      <c r="CY1534" s="187" t="s">
        <v>484</v>
      </c>
      <c r="CZ1534" s="295">
        <v>78023</v>
      </c>
      <c r="DA1534" s="294">
        <v>1600</v>
      </c>
      <c r="DB1534" s="294">
        <v>1790</v>
      </c>
      <c r="DC1534" s="294">
        <v>2180</v>
      </c>
      <c r="DD1534" s="294">
        <v>2770</v>
      </c>
      <c r="DE1534" s="294">
        <v>3300</v>
      </c>
      <c r="DF1534" s="294">
        <v>3795</v>
      </c>
      <c r="DG1534" s="187">
        <v>4290</v>
      </c>
      <c r="DH1534" s="294">
        <v>2080</v>
      </c>
      <c r="DI1534" s="294">
        <v>2327</v>
      </c>
      <c r="DJ1534" s="294">
        <v>2834</v>
      </c>
      <c r="DK1534" s="294">
        <v>3601</v>
      </c>
      <c r="DL1534" s="294">
        <v>4290</v>
      </c>
      <c r="DM1534" s="294">
        <v>4933</v>
      </c>
      <c r="DN1534" s="187">
        <v>5577</v>
      </c>
    </row>
    <row r="1535" spans="103:118" x14ac:dyDescent="0.2">
      <c r="CY1535" s="187" t="s">
        <v>484</v>
      </c>
      <c r="CZ1535" s="295">
        <v>78039</v>
      </c>
      <c r="DA1535" s="294">
        <v>660</v>
      </c>
      <c r="DB1535" s="294">
        <v>690</v>
      </c>
      <c r="DC1535" s="294">
        <v>910</v>
      </c>
      <c r="DD1535" s="294">
        <v>1200</v>
      </c>
      <c r="DE1535" s="294">
        <v>1210</v>
      </c>
      <c r="DF1535" s="294">
        <v>1391</v>
      </c>
      <c r="DG1535" s="187">
        <v>1573</v>
      </c>
      <c r="DH1535" s="294">
        <v>858</v>
      </c>
      <c r="DI1535" s="294">
        <v>897</v>
      </c>
      <c r="DJ1535" s="294">
        <v>1183</v>
      </c>
      <c r="DK1535" s="294">
        <v>1560</v>
      </c>
      <c r="DL1535" s="294">
        <v>1573</v>
      </c>
      <c r="DM1535" s="294">
        <v>1808</v>
      </c>
      <c r="DN1535" s="187">
        <v>2044</v>
      </c>
    </row>
    <row r="1536" spans="103:118" x14ac:dyDescent="0.2">
      <c r="CY1536" s="187" t="s">
        <v>484</v>
      </c>
      <c r="CZ1536" s="295">
        <v>78052</v>
      </c>
      <c r="DA1536" s="294">
        <v>840</v>
      </c>
      <c r="DB1536" s="294">
        <v>980</v>
      </c>
      <c r="DC1536" s="294">
        <v>1140</v>
      </c>
      <c r="DD1536" s="294">
        <v>1440</v>
      </c>
      <c r="DE1536" s="294">
        <v>1580</v>
      </c>
      <c r="DF1536" s="294">
        <v>1817</v>
      </c>
      <c r="DG1536" s="187">
        <v>2054</v>
      </c>
      <c r="DH1536" s="294">
        <v>1092</v>
      </c>
      <c r="DI1536" s="294">
        <v>1274</v>
      </c>
      <c r="DJ1536" s="294">
        <v>1482</v>
      </c>
      <c r="DK1536" s="294">
        <v>1872</v>
      </c>
      <c r="DL1536" s="294">
        <v>2054</v>
      </c>
      <c r="DM1536" s="294">
        <v>2362</v>
      </c>
      <c r="DN1536" s="187">
        <v>2670</v>
      </c>
    </row>
    <row r="1537" spans="103:118" x14ac:dyDescent="0.2">
      <c r="CY1537" s="187" t="s">
        <v>484</v>
      </c>
      <c r="CZ1537" s="295">
        <v>78056</v>
      </c>
      <c r="DA1537" s="294">
        <v>1100</v>
      </c>
      <c r="DB1537" s="294">
        <v>1200</v>
      </c>
      <c r="DC1537" s="294">
        <v>1500</v>
      </c>
      <c r="DD1537" s="294">
        <v>1920</v>
      </c>
      <c r="DE1537" s="294">
        <v>2190</v>
      </c>
      <c r="DF1537" s="294">
        <v>2518</v>
      </c>
      <c r="DG1537" s="187">
        <v>2847</v>
      </c>
      <c r="DH1537" s="294">
        <v>1430</v>
      </c>
      <c r="DI1537" s="294">
        <v>1560</v>
      </c>
      <c r="DJ1537" s="294">
        <v>1950</v>
      </c>
      <c r="DK1537" s="294">
        <v>2496</v>
      </c>
      <c r="DL1537" s="294">
        <v>2847</v>
      </c>
      <c r="DM1537" s="294">
        <v>3273</v>
      </c>
      <c r="DN1537" s="187">
        <v>3701</v>
      </c>
    </row>
    <row r="1538" spans="103:118" x14ac:dyDescent="0.2">
      <c r="CY1538" s="187" t="s">
        <v>484</v>
      </c>
      <c r="CZ1538" s="295">
        <v>78057</v>
      </c>
      <c r="DA1538" s="294">
        <v>840</v>
      </c>
      <c r="DB1538" s="294">
        <v>870</v>
      </c>
      <c r="DC1538" s="294">
        <v>1140</v>
      </c>
      <c r="DD1538" s="294">
        <v>1520</v>
      </c>
      <c r="DE1538" s="294">
        <v>1520</v>
      </c>
      <c r="DF1538" s="294">
        <v>1748</v>
      </c>
      <c r="DG1538" s="187">
        <v>1976</v>
      </c>
      <c r="DH1538" s="294">
        <v>1092</v>
      </c>
      <c r="DI1538" s="294">
        <v>1131</v>
      </c>
      <c r="DJ1538" s="294">
        <v>1482</v>
      </c>
      <c r="DK1538" s="294">
        <v>1976</v>
      </c>
      <c r="DL1538" s="294">
        <v>1976</v>
      </c>
      <c r="DM1538" s="294">
        <v>2272</v>
      </c>
      <c r="DN1538" s="187">
        <v>2568</v>
      </c>
    </row>
    <row r="1539" spans="103:118" x14ac:dyDescent="0.2">
      <c r="CY1539" s="187" t="s">
        <v>484</v>
      </c>
      <c r="CZ1539" s="295">
        <v>78059</v>
      </c>
      <c r="DA1539" s="294">
        <v>770</v>
      </c>
      <c r="DB1539" s="294">
        <v>800</v>
      </c>
      <c r="DC1539" s="294">
        <v>1050</v>
      </c>
      <c r="DD1539" s="294">
        <v>1400</v>
      </c>
      <c r="DE1539" s="294">
        <v>1400</v>
      </c>
      <c r="DF1539" s="294">
        <v>1610</v>
      </c>
      <c r="DG1539" s="187">
        <v>1820</v>
      </c>
      <c r="DH1539" s="294">
        <v>1001</v>
      </c>
      <c r="DI1539" s="294">
        <v>1040</v>
      </c>
      <c r="DJ1539" s="294">
        <v>1365</v>
      </c>
      <c r="DK1539" s="294">
        <v>1820</v>
      </c>
      <c r="DL1539" s="294">
        <v>1820</v>
      </c>
      <c r="DM1539" s="294">
        <v>2093</v>
      </c>
      <c r="DN1539" s="187">
        <v>2366</v>
      </c>
    </row>
    <row r="1540" spans="103:118" x14ac:dyDescent="0.2">
      <c r="CY1540" s="187" t="s">
        <v>484</v>
      </c>
      <c r="CZ1540" s="295">
        <v>78063</v>
      </c>
      <c r="DA1540" s="294">
        <v>1210</v>
      </c>
      <c r="DB1540" s="294">
        <v>1350</v>
      </c>
      <c r="DC1540" s="294">
        <v>1650</v>
      </c>
      <c r="DD1540" s="294">
        <v>2090</v>
      </c>
      <c r="DE1540" s="294">
        <v>2500</v>
      </c>
      <c r="DF1540" s="294">
        <v>2875</v>
      </c>
      <c r="DG1540" s="187">
        <v>3250</v>
      </c>
      <c r="DH1540" s="294">
        <v>1573</v>
      </c>
      <c r="DI1540" s="294">
        <v>1755</v>
      </c>
      <c r="DJ1540" s="294">
        <v>2145</v>
      </c>
      <c r="DK1540" s="294">
        <v>2717</v>
      </c>
      <c r="DL1540" s="294">
        <v>3250</v>
      </c>
      <c r="DM1540" s="294">
        <v>3737</v>
      </c>
      <c r="DN1540" s="187">
        <v>4225</v>
      </c>
    </row>
    <row r="1541" spans="103:118" x14ac:dyDescent="0.2">
      <c r="CY1541" s="187" t="s">
        <v>484</v>
      </c>
      <c r="CZ1541" s="295">
        <v>78066</v>
      </c>
      <c r="DA1541" s="294">
        <v>1080</v>
      </c>
      <c r="DB1541" s="294">
        <v>1160</v>
      </c>
      <c r="DC1541" s="294">
        <v>1470</v>
      </c>
      <c r="DD1541" s="294">
        <v>1910</v>
      </c>
      <c r="DE1541" s="294">
        <v>2080</v>
      </c>
      <c r="DF1541" s="294">
        <v>2392</v>
      </c>
      <c r="DG1541" s="187">
        <v>2704</v>
      </c>
      <c r="DH1541" s="294">
        <v>1404</v>
      </c>
      <c r="DI1541" s="294">
        <v>1508</v>
      </c>
      <c r="DJ1541" s="294">
        <v>1911</v>
      </c>
      <c r="DK1541" s="294">
        <v>2483</v>
      </c>
      <c r="DL1541" s="294">
        <v>2704</v>
      </c>
      <c r="DM1541" s="294">
        <v>3109</v>
      </c>
      <c r="DN1541" s="187">
        <v>3515</v>
      </c>
    </row>
    <row r="1542" spans="103:118" x14ac:dyDescent="0.2">
      <c r="CY1542" s="187" t="s">
        <v>484</v>
      </c>
      <c r="CZ1542" s="295">
        <v>78253</v>
      </c>
      <c r="DA1542" s="294">
        <v>1320</v>
      </c>
      <c r="DB1542" s="294">
        <v>1470</v>
      </c>
      <c r="DC1542" s="294">
        <v>1800</v>
      </c>
      <c r="DD1542" s="294">
        <v>2290</v>
      </c>
      <c r="DE1542" s="294">
        <v>2710</v>
      </c>
      <c r="DF1542" s="294">
        <v>3116</v>
      </c>
      <c r="DG1542" s="187">
        <v>3523</v>
      </c>
      <c r="DH1542" s="294">
        <v>1716</v>
      </c>
      <c r="DI1542" s="294">
        <v>1911</v>
      </c>
      <c r="DJ1542" s="294">
        <v>2340</v>
      </c>
      <c r="DK1542" s="294">
        <v>2977</v>
      </c>
      <c r="DL1542" s="294">
        <v>3523</v>
      </c>
      <c r="DM1542" s="294">
        <v>4050</v>
      </c>
      <c r="DN1542" s="187">
        <v>4579</v>
      </c>
    </row>
    <row r="1543" spans="103:118" x14ac:dyDescent="0.2">
      <c r="CY1543" s="187" t="s">
        <v>484</v>
      </c>
      <c r="CZ1543" s="295">
        <v>78254</v>
      </c>
      <c r="DA1543" s="294">
        <v>1380</v>
      </c>
      <c r="DB1543" s="294">
        <v>1540</v>
      </c>
      <c r="DC1543" s="294">
        <v>1880</v>
      </c>
      <c r="DD1543" s="294">
        <v>2380</v>
      </c>
      <c r="DE1543" s="294">
        <v>2850</v>
      </c>
      <c r="DF1543" s="294">
        <v>3277</v>
      </c>
      <c r="DG1543" s="187">
        <v>3705</v>
      </c>
      <c r="DH1543" s="294">
        <v>1794</v>
      </c>
      <c r="DI1543" s="294">
        <v>2002</v>
      </c>
      <c r="DJ1543" s="294">
        <v>2444</v>
      </c>
      <c r="DK1543" s="294">
        <v>3094</v>
      </c>
      <c r="DL1543" s="294">
        <v>3705</v>
      </c>
      <c r="DM1543" s="294">
        <v>4260</v>
      </c>
      <c r="DN1543" s="187">
        <v>4816</v>
      </c>
    </row>
    <row r="1544" spans="103:118" x14ac:dyDescent="0.2">
      <c r="CY1544" s="187" t="s">
        <v>484</v>
      </c>
      <c r="CZ1544" s="295">
        <v>78850</v>
      </c>
      <c r="DA1544" s="294">
        <v>840</v>
      </c>
      <c r="DB1544" s="294">
        <v>870</v>
      </c>
      <c r="DC1544" s="294">
        <v>1140</v>
      </c>
      <c r="DD1544" s="294">
        <v>1520</v>
      </c>
      <c r="DE1544" s="294">
        <v>1520</v>
      </c>
      <c r="DF1544" s="294">
        <v>1748</v>
      </c>
      <c r="DG1544" s="187">
        <v>1976</v>
      </c>
      <c r="DH1544" s="294">
        <v>1092</v>
      </c>
      <c r="DI1544" s="294">
        <v>1131</v>
      </c>
      <c r="DJ1544" s="294">
        <v>1482</v>
      </c>
      <c r="DK1544" s="294">
        <v>1976</v>
      </c>
      <c r="DL1544" s="294">
        <v>1976</v>
      </c>
      <c r="DM1544" s="294">
        <v>2272</v>
      </c>
      <c r="DN1544" s="187">
        <v>2568</v>
      </c>
    </row>
    <row r="1545" spans="103:118" x14ac:dyDescent="0.2">
      <c r="CY1545" s="187" t="s">
        <v>484</v>
      </c>
      <c r="CZ1545" s="295">
        <v>78861</v>
      </c>
      <c r="DA1545" s="294">
        <v>820</v>
      </c>
      <c r="DB1545" s="294">
        <v>850</v>
      </c>
      <c r="DC1545" s="294">
        <v>1120</v>
      </c>
      <c r="DD1545" s="294">
        <v>1490</v>
      </c>
      <c r="DE1545" s="294">
        <v>1490</v>
      </c>
      <c r="DF1545" s="294">
        <v>1713</v>
      </c>
      <c r="DG1545" s="187">
        <v>1937</v>
      </c>
      <c r="DH1545" s="294">
        <v>1066</v>
      </c>
      <c r="DI1545" s="294">
        <v>1105</v>
      </c>
      <c r="DJ1545" s="294">
        <v>1456</v>
      </c>
      <c r="DK1545" s="294">
        <v>1937</v>
      </c>
      <c r="DL1545" s="294">
        <v>1937</v>
      </c>
      <c r="DM1545" s="294">
        <v>2226</v>
      </c>
      <c r="DN1545" s="187">
        <v>2518</v>
      </c>
    </row>
    <row r="1546" spans="103:118" x14ac:dyDescent="0.2">
      <c r="CY1546" s="187" t="s">
        <v>484</v>
      </c>
      <c r="CZ1546" s="295">
        <v>78884</v>
      </c>
      <c r="DA1546" s="294">
        <v>910</v>
      </c>
      <c r="DB1546" s="294">
        <v>1020</v>
      </c>
      <c r="DC1546" s="294">
        <v>1240</v>
      </c>
      <c r="DD1546" s="294">
        <v>1570</v>
      </c>
      <c r="DE1546" s="294">
        <v>1870</v>
      </c>
      <c r="DF1546" s="294">
        <v>2150</v>
      </c>
      <c r="DG1546" s="187">
        <v>2431</v>
      </c>
      <c r="DH1546" s="294">
        <v>1183</v>
      </c>
      <c r="DI1546" s="294">
        <v>1326</v>
      </c>
      <c r="DJ1546" s="294">
        <v>1612</v>
      </c>
      <c r="DK1546" s="294">
        <v>2041</v>
      </c>
      <c r="DL1546" s="294">
        <v>2431</v>
      </c>
      <c r="DM1546" s="294">
        <v>2795</v>
      </c>
      <c r="DN1546" s="187">
        <v>3160</v>
      </c>
    </row>
    <row r="1547" spans="103:118" x14ac:dyDescent="0.2">
      <c r="CY1547" s="187" t="s">
        <v>484</v>
      </c>
      <c r="CZ1547" s="295">
        <v>78886</v>
      </c>
      <c r="DA1547" s="294">
        <v>840</v>
      </c>
      <c r="DB1547" s="294">
        <v>870</v>
      </c>
      <c r="DC1547" s="294">
        <v>1140</v>
      </c>
      <c r="DD1547" s="294">
        <v>1520</v>
      </c>
      <c r="DE1547" s="294">
        <v>1520</v>
      </c>
      <c r="DF1547" s="294">
        <v>1748</v>
      </c>
      <c r="DG1547" s="187">
        <v>1976</v>
      </c>
      <c r="DH1547" s="294">
        <v>1092</v>
      </c>
      <c r="DI1547" s="294">
        <v>1131</v>
      </c>
      <c r="DJ1547" s="294">
        <v>1482</v>
      </c>
      <c r="DK1547" s="294">
        <v>1976</v>
      </c>
      <c r="DL1547" s="294">
        <v>1976</v>
      </c>
      <c r="DM1547" s="294">
        <v>2272</v>
      </c>
      <c r="DN1547" s="187">
        <v>2568</v>
      </c>
    </row>
    <row r="1548" spans="103:118" x14ac:dyDescent="0.2">
      <c r="CY1548" s="187" t="s">
        <v>485</v>
      </c>
      <c r="CZ1548" s="295">
        <v>79701</v>
      </c>
      <c r="DA1548" s="294">
        <v>1180</v>
      </c>
      <c r="DB1548" s="294">
        <v>1180</v>
      </c>
      <c r="DC1548" s="294">
        <v>1390</v>
      </c>
      <c r="DD1548" s="294">
        <v>1780</v>
      </c>
      <c r="DE1548" s="294">
        <v>2350</v>
      </c>
      <c r="DF1548" s="294">
        <v>2702</v>
      </c>
      <c r="DG1548" s="187">
        <v>3055</v>
      </c>
      <c r="DH1548" s="294">
        <v>1534</v>
      </c>
      <c r="DI1548" s="294">
        <v>1534</v>
      </c>
      <c r="DJ1548" s="294">
        <v>1807</v>
      </c>
      <c r="DK1548" s="294">
        <v>2314</v>
      </c>
      <c r="DL1548" s="294">
        <v>3055</v>
      </c>
      <c r="DM1548" s="294">
        <v>3512</v>
      </c>
      <c r="DN1548" s="187">
        <v>3971</v>
      </c>
    </row>
    <row r="1549" spans="103:118" x14ac:dyDescent="0.2">
      <c r="CY1549" s="187" t="s">
        <v>485</v>
      </c>
      <c r="CZ1549" s="295">
        <v>79702</v>
      </c>
      <c r="DA1549" s="294">
        <v>1360</v>
      </c>
      <c r="DB1549" s="294">
        <v>1370</v>
      </c>
      <c r="DC1549" s="294">
        <v>1610</v>
      </c>
      <c r="DD1549" s="294">
        <v>2060</v>
      </c>
      <c r="DE1549" s="294">
        <v>2720</v>
      </c>
      <c r="DF1549" s="294">
        <v>3128</v>
      </c>
      <c r="DG1549" s="187">
        <v>3536</v>
      </c>
      <c r="DH1549" s="294">
        <v>1768</v>
      </c>
      <c r="DI1549" s="294">
        <v>1781</v>
      </c>
      <c r="DJ1549" s="294">
        <v>2093</v>
      </c>
      <c r="DK1549" s="294">
        <v>2678</v>
      </c>
      <c r="DL1549" s="294">
        <v>3536</v>
      </c>
      <c r="DM1549" s="294">
        <v>4066</v>
      </c>
      <c r="DN1549" s="187">
        <v>4596</v>
      </c>
    </row>
    <row r="1550" spans="103:118" x14ac:dyDescent="0.2">
      <c r="CY1550" s="187" t="s">
        <v>485</v>
      </c>
      <c r="CZ1550" s="295">
        <v>79703</v>
      </c>
      <c r="DA1550" s="294">
        <v>1540</v>
      </c>
      <c r="DB1550" s="294">
        <v>1550</v>
      </c>
      <c r="DC1550" s="294">
        <v>1820</v>
      </c>
      <c r="DD1550" s="294">
        <v>2320</v>
      </c>
      <c r="DE1550" s="294">
        <v>3070</v>
      </c>
      <c r="DF1550" s="294">
        <v>3530</v>
      </c>
      <c r="DG1550" s="187">
        <v>3991</v>
      </c>
      <c r="DH1550" s="294">
        <v>2002</v>
      </c>
      <c r="DI1550" s="294">
        <v>2015</v>
      </c>
      <c r="DJ1550" s="294">
        <v>2366</v>
      </c>
      <c r="DK1550" s="294">
        <v>3016</v>
      </c>
      <c r="DL1550" s="294">
        <v>3991</v>
      </c>
      <c r="DM1550" s="294">
        <v>4589</v>
      </c>
      <c r="DN1550" s="187">
        <v>5188</v>
      </c>
    </row>
    <row r="1551" spans="103:118" x14ac:dyDescent="0.2">
      <c r="CY1551" s="187" t="s">
        <v>485</v>
      </c>
      <c r="CZ1551" s="295">
        <v>79704</v>
      </c>
      <c r="DA1551" s="294">
        <v>1360</v>
      </c>
      <c r="DB1551" s="294">
        <v>1370</v>
      </c>
      <c r="DC1551" s="294">
        <v>1610</v>
      </c>
      <c r="DD1551" s="294">
        <v>2060</v>
      </c>
      <c r="DE1551" s="294">
        <v>2720</v>
      </c>
      <c r="DF1551" s="294">
        <v>3128</v>
      </c>
      <c r="DG1551" s="187">
        <v>3536</v>
      </c>
      <c r="DH1551" s="294">
        <v>1768</v>
      </c>
      <c r="DI1551" s="294">
        <v>1781</v>
      </c>
      <c r="DJ1551" s="294">
        <v>2093</v>
      </c>
      <c r="DK1551" s="294">
        <v>2678</v>
      </c>
      <c r="DL1551" s="294">
        <v>3536</v>
      </c>
      <c r="DM1551" s="294">
        <v>4066</v>
      </c>
      <c r="DN1551" s="187">
        <v>4596</v>
      </c>
    </row>
    <row r="1552" spans="103:118" x14ac:dyDescent="0.2">
      <c r="CY1552" s="187" t="s">
        <v>485</v>
      </c>
      <c r="CZ1552" s="295">
        <v>79705</v>
      </c>
      <c r="DA1552" s="294">
        <v>1400</v>
      </c>
      <c r="DB1552" s="294">
        <v>1410</v>
      </c>
      <c r="DC1552" s="294">
        <v>1660</v>
      </c>
      <c r="DD1552" s="294">
        <v>2120</v>
      </c>
      <c r="DE1552" s="294">
        <v>2800</v>
      </c>
      <c r="DF1552" s="294">
        <v>3220</v>
      </c>
      <c r="DG1552" s="187">
        <v>3640</v>
      </c>
      <c r="DH1552" s="294">
        <v>1820</v>
      </c>
      <c r="DI1552" s="294">
        <v>1833</v>
      </c>
      <c r="DJ1552" s="294">
        <v>2158</v>
      </c>
      <c r="DK1552" s="294">
        <v>2756</v>
      </c>
      <c r="DL1552" s="294">
        <v>3640</v>
      </c>
      <c r="DM1552" s="294">
        <v>4186</v>
      </c>
      <c r="DN1552" s="187">
        <v>4732</v>
      </c>
    </row>
    <row r="1553" spans="103:118" x14ac:dyDescent="0.2">
      <c r="CY1553" s="187" t="s">
        <v>485</v>
      </c>
      <c r="CZ1553" s="295">
        <v>79706</v>
      </c>
      <c r="DA1553" s="294">
        <v>1290</v>
      </c>
      <c r="DB1553" s="294">
        <v>1300</v>
      </c>
      <c r="DC1553" s="294">
        <v>1530</v>
      </c>
      <c r="DD1553" s="294">
        <v>1950</v>
      </c>
      <c r="DE1553" s="294">
        <v>2580</v>
      </c>
      <c r="DF1553" s="294">
        <v>2967</v>
      </c>
      <c r="DG1553" s="187">
        <v>3354</v>
      </c>
      <c r="DH1553" s="294">
        <v>1677</v>
      </c>
      <c r="DI1553" s="294">
        <v>1690</v>
      </c>
      <c r="DJ1553" s="294">
        <v>1989</v>
      </c>
      <c r="DK1553" s="294">
        <v>2535</v>
      </c>
      <c r="DL1553" s="294">
        <v>3354</v>
      </c>
      <c r="DM1553" s="294">
        <v>3857</v>
      </c>
      <c r="DN1553" s="187">
        <v>4360</v>
      </c>
    </row>
    <row r="1554" spans="103:118" x14ac:dyDescent="0.2">
      <c r="CY1554" s="187" t="s">
        <v>485</v>
      </c>
      <c r="CZ1554" s="295">
        <v>79707</v>
      </c>
      <c r="DA1554" s="294">
        <v>1350</v>
      </c>
      <c r="DB1554" s="294">
        <v>1360</v>
      </c>
      <c r="DC1554" s="294">
        <v>1600</v>
      </c>
      <c r="DD1554" s="294">
        <v>2040</v>
      </c>
      <c r="DE1554" s="294">
        <v>2700</v>
      </c>
      <c r="DF1554" s="294">
        <v>3105</v>
      </c>
      <c r="DG1554" s="187">
        <v>3510</v>
      </c>
      <c r="DH1554" s="294">
        <v>1755</v>
      </c>
      <c r="DI1554" s="294">
        <v>1768</v>
      </c>
      <c r="DJ1554" s="294">
        <v>2080</v>
      </c>
      <c r="DK1554" s="294">
        <v>2652</v>
      </c>
      <c r="DL1554" s="294">
        <v>3510</v>
      </c>
      <c r="DM1554" s="294">
        <v>4036</v>
      </c>
      <c r="DN1554" s="187">
        <v>4563</v>
      </c>
    </row>
    <row r="1555" spans="103:118" x14ac:dyDescent="0.2">
      <c r="CY1555" s="187" t="s">
        <v>485</v>
      </c>
      <c r="CZ1555" s="295">
        <v>79708</v>
      </c>
      <c r="DA1555" s="294">
        <v>1360</v>
      </c>
      <c r="DB1555" s="294">
        <v>1370</v>
      </c>
      <c r="DC1555" s="294">
        <v>1610</v>
      </c>
      <c r="DD1555" s="294">
        <v>2060</v>
      </c>
      <c r="DE1555" s="294">
        <v>2720</v>
      </c>
      <c r="DF1555" s="294">
        <v>3128</v>
      </c>
      <c r="DG1555" s="187">
        <v>3536</v>
      </c>
      <c r="DH1555" s="294">
        <v>1768</v>
      </c>
      <c r="DI1555" s="294">
        <v>1781</v>
      </c>
      <c r="DJ1555" s="294">
        <v>2093</v>
      </c>
      <c r="DK1555" s="294">
        <v>2678</v>
      </c>
      <c r="DL1555" s="294">
        <v>3536</v>
      </c>
      <c r="DM1555" s="294">
        <v>4066</v>
      </c>
      <c r="DN1555" s="187">
        <v>4596</v>
      </c>
    </row>
    <row r="1556" spans="103:118" x14ac:dyDescent="0.2">
      <c r="CY1556" s="187" t="s">
        <v>485</v>
      </c>
      <c r="CZ1556" s="295">
        <v>79710</v>
      </c>
      <c r="DA1556" s="294">
        <v>1360</v>
      </c>
      <c r="DB1556" s="294">
        <v>1370</v>
      </c>
      <c r="DC1556" s="294">
        <v>1610</v>
      </c>
      <c r="DD1556" s="294">
        <v>2060</v>
      </c>
      <c r="DE1556" s="294">
        <v>2720</v>
      </c>
      <c r="DF1556" s="294">
        <v>3128</v>
      </c>
      <c r="DG1556" s="187">
        <v>3536</v>
      </c>
      <c r="DH1556" s="294">
        <v>1768</v>
      </c>
      <c r="DI1556" s="294">
        <v>1781</v>
      </c>
      <c r="DJ1556" s="294">
        <v>2093</v>
      </c>
      <c r="DK1556" s="294">
        <v>2678</v>
      </c>
      <c r="DL1556" s="294">
        <v>3536</v>
      </c>
      <c r="DM1556" s="294">
        <v>4066</v>
      </c>
      <c r="DN1556" s="187">
        <v>4596</v>
      </c>
    </row>
    <row r="1557" spans="103:118" x14ac:dyDescent="0.2">
      <c r="CY1557" s="187" t="s">
        <v>485</v>
      </c>
      <c r="CZ1557" s="295">
        <v>79712</v>
      </c>
      <c r="DA1557" s="294">
        <v>1360</v>
      </c>
      <c r="DB1557" s="294">
        <v>1370</v>
      </c>
      <c r="DC1557" s="294">
        <v>1610</v>
      </c>
      <c r="DD1557" s="294">
        <v>2060</v>
      </c>
      <c r="DE1557" s="294">
        <v>2720</v>
      </c>
      <c r="DF1557" s="294">
        <v>3128</v>
      </c>
      <c r="DG1557" s="187">
        <v>3536</v>
      </c>
      <c r="DH1557" s="294">
        <v>1768</v>
      </c>
      <c r="DI1557" s="294">
        <v>1781</v>
      </c>
      <c r="DJ1557" s="294">
        <v>2093</v>
      </c>
      <c r="DK1557" s="294">
        <v>2678</v>
      </c>
      <c r="DL1557" s="294">
        <v>3536</v>
      </c>
      <c r="DM1557" s="294">
        <v>4066</v>
      </c>
      <c r="DN1557" s="187">
        <v>4596</v>
      </c>
    </row>
    <row r="1558" spans="103:118" x14ac:dyDescent="0.2">
      <c r="CY1558" s="187" t="s">
        <v>485</v>
      </c>
      <c r="CZ1558" s="295">
        <v>79758</v>
      </c>
      <c r="DA1558" s="294">
        <v>1250</v>
      </c>
      <c r="DB1558" s="294">
        <v>1260</v>
      </c>
      <c r="DC1558" s="294">
        <v>1580</v>
      </c>
      <c r="DD1558" s="294">
        <v>1950</v>
      </c>
      <c r="DE1558" s="294">
        <v>2420</v>
      </c>
      <c r="DF1558" s="294">
        <v>2783</v>
      </c>
      <c r="DG1558" s="187">
        <v>3146</v>
      </c>
      <c r="DH1558" s="294">
        <v>1625</v>
      </c>
      <c r="DI1558" s="294">
        <v>1638</v>
      </c>
      <c r="DJ1558" s="294">
        <v>2054</v>
      </c>
      <c r="DK1558" s="294">
        <v>2535</v>
      </c>
      <c r="DL1558" s="294">
        <v>3146</v>
      </c>
      <c r="DM1558" s="294">
        <v>3617</v>
      </c>
      <c r="DN1558" s="187">
        <v>4089</v>
      </c>
    </row>
    <row r="1559" spans="103:118" x14ac:dyDescent="0.2">
      <c r="CY1559" s="187" t="s">
        <v>485</v>
      </c>
      <c r="CZ1559" s="295">
        <v>79765</v>
      </c>
      <c r="DA1559" s="294">
        <v>1480</v>
      </c>
      <c r="DB1559" s="294">
        <v>1480</v>
      </c>
      <c r="DC1559" s="294">
        <v>1890</v>
      </c>
      <c r="DD1559" s="294">
        <v>2320</v>
      </c>
      <c r="DE1559" s="294">
        <v>2820</v>
      </c>
      <c r="DF1559" s="294">
        <v>3243</v>
      </c>
      <c r="DG1559" s="187">
        <v>3666</v>
      </c>
      <c r="DH1559" s="294">
        <v>1924</v>
      </c>
      <c r="DI1559" s="294">
        <v>1924</v>
      </c>
      <c r="DJ1559" s="294">
        <v>2457</v>
      </c>
      <c r="DK1559" s="294">
        <v>3016</v>
      </c>
      <c r="DL1559" s="294">
        <v>3666</v>
      </c>
      <c r="DM1559" s="294">
        <v>4215</v>
      </c>
      <c r="DN1559" s="187">
        <v>4765</v>
      </c>
    </row>
    <row r="1560" spans="103:118" x14ac:dyDescent="0.2">
      <c r="CY1560" s="187" t="s">
        <v>485</v>
      </c>
      <c r="CZ1560" s="295">
        <v>79766</v>
      </c>
      <c r="DA1560" s="294">
        <v>1000</v>
      </c>
      <c r="DB1560" s="294">
        <v>1010</v>
      </c>
      <c r="DC1560" s="294">
        <v>1320</v>
      </c>
      <c r="DD1560" s="294">
        <v>1600</v>
      </c>
      <c r="DE1560" s="294">
        <v>2040</v>
      </c>
      <c r="DF1560" s="294">
        <v>2346</v>
      </c>
      <c r="DG1560" s="187">
        <v>2652</v>
      </c>
      <c r="DH1560" s="294">
        <v>1300</v>
      </c>
      <c r="DI1560" s="294">
        <v>1313</v>
      </c>
      <c r="DJ1560" s="294">
        <v>1716</v>
      </c>
      <c r="DK1560" s="294">
        <v>2080</v>
      </c>
      <c r="DL1560" s="294">
        <v>2652</v>
      </c>
      <c r="DM1560" s="294">
        <v>3049</v>
      </c>
      <c r="DN1560" s="187">
        <v>3447</v>
      </c>
    </row>
    <row r="1561" spans="103:118" x14ac:dyDescent="0.2">
      <c r="CY1561" s="187" t="s">
        <v>485</v>
      </c>
      <c r="CZ1561" s="295">
        <v>79782</v>
      </c>
      <c r="DA1561" s="294">
        <v>1000</v>
      </c>
      <c r="DB1561" s="294">
        <v>1010</v>
      </c>
      <c r="DC1561" s="294">
        <v>1200</v>
      </c>
      <c r="DD1561" s="294">
        <v>1520</v>
      </c>
      <c r="DE1561" s="294">
        <v>2040</v>
      </c>
      <c r="DF1561" s="294">
        <v>2346</v>
      </c>
      <c r="DG1561" s="187">
        <v>2652</v>
      </c>
      <c r="DH1561" s="294">
        <v>1300</v>
      </c>
      <c r="DI1561" s="294">
        <v>1313</v>
      </c>
      <c r="DJ1561" s="294">
        <v>1560</v>
      </c>
      <c r="DK1561" s="294">
        <v>1976</v>
      </c>
      <c r="DL1561" s="294">
        <v>2652</v>
      </c>
      <c r="DM1561" s="294">
        <v>3049</v>
      </c>
      <c r="DN1561" s="187">
        <v>3447</v>
      </c>
    </row>
    <row r="1562" spans="103:118" x14ac:dyDescent="0.2">
      <c r="CY1562" s="187" t="s">
        <v>486</v>
      </c>
      <c r="CZ1562" s="295">
        <v>79707</v>
      </c>
      <c r="DA1562" s="294">
        <v>1350</v>
      </c>
      <c r="DB1562" s="294">
        <v>1360</v>
      </c>
      <c r="DC1562" s="294">
        <v>1600</v>
      </c>
      <c r="DD1562" s="294">
        <v>2040</v>
      </c>
      <c r="DE1562" s="294">
        <v>2700</v>
      </c>
      <c r="DF1562" s="294">
        <v>3105</v>
      </c>
      <c r="DG1562" s="187">
        <v>3510</v>
      </c>
      <c r="DH1562" s="294">
        <v>1755</v>
      </c>
      <c r="DI1562" s="294">
        <v>1768</v>
      </c>
      <c r="DJ1562" s="294">
        <v>2080</v>
      </c>
      <c r="DK1562" s="294">
        <v>2652</v>
      </c>
      <c r="DL1562" s="294">
        <v>3510</v>
      </c>
      <c r="DM1562" s="294">
        <v>4036</v>
      </c>
      <c r="DN1562" s="187">
        <v>4563</v>
      </c>
    </row>
    <row r="1563" spans="103:118" x14ac:dyDescent="0.2">
      <c r="CY1563" s="187" t="s">
        <v>486</v>
      </c>
      <c r="CZ1563" s="295">
        <v>79741</v>
      </c>
      <c r="DA1563" s="294">
        <v>1210</v>
      </c>
      <c r="DB1563" s="294">
        <v>1220</v>
      </c>
      <c r="DC1563" s="294">
        <v>1600</v>
      </c>
      <c r="DD1563" s="294">
        <v>1930</v>
      </c>
      <c r="DE1563" s="294">
        <v>2280</v>
      </c>
      <c r="DF1563" s="294">
        <v>2622</v>
      </c>
      <c r="DG1563" s="187">
        <v>2964</v>
      </c>
      <c r="DH1563" s="294">
        <v>1573</v>
      </c>
      <c r="DI1563" s="294">
        <v>1586</v>
      </c>
      <c r="DJ1563" s="294">
        <v>2080</v>
      </c>
      <c r="DK1563" s="294">
        <v>2509</v>
      </c>
      <c r="DL1563" s="294">
        <v>2964</v>
      </c>
      <c r="DM1563" s="294">
        <v>3408</v>
      </c>
      <c r="DN1563" s="187">
        <v>3853</v>
      </c>
    </row>
    <row r="1564" spans="103:118" x14ac:dyDescent="0.2">
      <c r="CY1564" s="187" t="s">
        <v>486</v>
      </c>
      <c r="CZ1564" s="295">
        <v>79758</v>
      </c>
      <c r="DA1564" s="294">
        <v>1250</v>
      </c>
      <c r="DB1564" s="294">
        <v>1260</v>
      </c>
      <c r="DC1564" s="294">
        <v>1580</v>
      </c>
      <c r="DD1564" s="294">
        <v>1950</v>
      </c>
      <c r="DE1564" s="294">
        <v>2420</v>
      </c>
      <c r="DF1564" s="294">
        <v>2783</v>
      </c>
      <c r="DG1564" s="187">
        <v>3146</v>
      </c>
      <c r="DH1564" s="294">
        <v>1625</v>
      </c>
      <c r="DI1564" s="294">
        <v>1638</v>
      </c>
      <c r="DJ1564" s="294">
        <v>2054</v>
      </c>
      <c r="DK1564" s="294">
        <v>2535</v>
      </c>
      <c r="DL1564" s="294">
        <v>3146</v>
      </c>
      <c r="DM1564" s="294">
        <v>3617</v>
      </c>
      <c r="DN1564" s="187">
        <v>4089</v>
      </c>
    </row>
    <row r="1565" spans="103:118" x14ac:dyDescent="0.2">
      <c r="CY1565" s="187" t="s">
        <v>486</v>
      </c>
      <c r="CZ1565" s="295">
        <v>79759</v>
      </c>
      <c r="DA1565" s="294">
        <v>1120</v>
      </c>
      <c r="DB1565" s="294">
        <v>1130</v>
      </c>
      <c r="DC1565" s="294">
        <v>1480</v>
      </c>
      <c r="DD1565" s="294">
        <v>1790</v>
      </c>
      <c r="DE1565" s="294">
        <v>2110</v>
      </c>
      <c r="DF1565" s="294">
        <v>2426</v>
      </c>
      <c r="DG1565" s="187">
        <v>2743</v>
      </c>
      <c r="DH1565" s="294">
        <v>1456</v>
      </c>
      <c r="DI1565" s="294">
        <v>1469</v>
      </c>
      <c r="DJ1565" s="294">
        <v>1924</v>
      </c>
      <c r="DK1565" s="294">
        <v>2327</v>
      </c>
      <c r="DL1565" s="294">
        <v>2743</v>
      </c>
      <c r="DM1565" s="294">
        <v>3153</v>
      </c>
      <c r="DN1565" s="187">
        <v>3565</v>
      </c>
    </row>
    <row r="1566" spans="103:118" x14ac:dyDescent="0.2">
      <c r="CY1566" s="187" t="s">
        <v>486</v>
      </c>
      <c r="CZ1566" s="295">
        <v>79760</v>
      </c>
      <c r="DA1566" s="294">
        <v>1120</v>
      </c>
      <c r="DB1566" s="294">
        <v>1130</v>
      </c>
      <c r="DC1566" s="294">
        <v>1480</v>
      </c>
      <c r="DD1566" s="294">
        <v>1790</v>
      </c>
      <c r="DE1566" s="294">
        <v>2110</v>
      </c>
      <c r="DF1566" s="294">
        <v>2426</v>
      </c>
      <c r="DG1566" s="187">
        <v>2743</v>
      </c>
      <c r="DH1566" s="294">
        <v>1456</v>
      </c>
      <c r="DI1566" s="294">
        <v>1469</v>
      </c>
      <c r="DJ1566" s="294">
        <v>1924</v>
      </c>
      <c r="DK1566" s="294">
        <v>2327</v>
      </c>
      <c r="DL1566" s="294">
        <v>2743</v>
      </c>
      <c r="DM1566" s="294">
        <v>3153</v>
      </c>
      <c r="DN1566" s="187">
        <v>3565</v>
      </c>
    </row>
    <row r="1567" spans="103:118" x14ac:dyDescent="0.2">
      <c r="CY1567" s="187" t="s">
        <v>486</v>
      </c>
      <c r="CZ1567" s="295">
        <v>79761</v>
      </c>
      <c r="DA1567" s="294">
        <v>1070</v>
      </c>
      <c r="DB1567" s="294">
        <v>1070</v>
      </c>
      <c r="DC1567" s="294">
        <v>1410</v>
      </c>
      <c r="DD1567" s="294">
        <v>1700</v>
      </c>
      <c r="DE1567" s="294">
        <v>2010</v>
      </c>
      <c r="DF1567" s="294">
        <v>2311</v>
      </c>
      <c r="DG1567" s="187">
        <v>2613</v>
      </c>
      <c r="DH1567" s="294">
        <v>1391</v>
      </c>
      <c r="DI1567" s="294">
        <v>1391</v>
      </c>
      <c r="DJ1567" s="294">
        <v>1833</v>
      </c>
      <c r="DK1567" s="294">
        <v>2210</v>
      </c>
      <c r="DL1567" s="294">
        <v>2613</v>
      </c>
      <c r="DM1567" s="294">
        <v>3004</v>
      </c>
      <c r="DN1567" s="187">
        <v>3396</v>
      </c>
    </row>
    <row r="1568" spans="103:118" x14ac:dyDescent="0.2">
      <c r="CY1568" s="187" t="s">
        <v>486</v>
      </c>
      <c r="CZ1568" s="295">
        <v>79762</v>
      </c>
      <c r="DA1568" s="294">
        <v>1180</v>
      </c>
      <c r="DB1568" s="294">
        <v>1190</v>
      </c>
      <c r="DC1568" s="294">
        <v>1560</v>
      </c>
      <c r="DD1568" s="294">
        <v>1890</v>
      </c>
      <c r="DE1568" s="294">
        <v>2220</v>
      </c>
      <c r="DF1568" s="294">
        <v>2553</v>
      </c>
      <c r="DG1568" s="187">
        <v>2886</v>
      </c>
      <c r="DH1568" s="294">
        <v>1534</v>
      </c>
      <c r="DI1568" s="294">
        <v>1547</v>
      </c>
      <c r="DJ1568" s="294">
        <v>2028</v>
      </c>
      <c r="DK1568" s="294">
        <v>2457</v>
      </c>
      <c r="DL1568" s="294">
        <v>2886</v>
      </c>
      <c r="DM1568" s="294">
        <v>3318</v>
      </c>
      <c r="DN1568" s="187">
        <v>3751</v>
      </c>
    </row>
    <row r="1569" spans="103:118" x14ac:dyDescent="0.2">
      <c r="CY1569" s="187" t="s">
        <v>486</v>
      </c>
      <c r="CZ1569" s="295">
        <v>79763</v>
      </c>
      <c r="DA1569" s="294">
        <v>1070</v>
      </c>
      <c r="DB1569" s="294">
        <v>1070</v>
      </c>
      <c r="DC1569" s="294">
        <v>1410</v>
      </c>
      <c r="DD1569" s="294">
        <v>1700</v>
      </c>
      <c r="DE1569" s="294">
        <v>2010</v>
      </c>
      <c r="DF1569" s="294">
        <v>2311</v>
      </c>
      <c r="DG1569" s="187">
        <v>2613</v>
      </c>
      <c r="DH1569" s="294">
        <v>1391</v>
      </c>
      <c r="DI1569" s="294">
        <v>1391</v>
      </c>
      <c r="DJ1569" s="294">
        <v>1833</v>
      </c>
      <c r="DK1569" s="294">
        <v>2210</v>
      </c>
      <c r="DL1569" s="294">
        <v>2613</v>
      </c>
      <c r="DM1569" s="294">
        <v>3004</v>
      </c>
      <c r="DN1569" s="187">
        <v>3396</v>
      </c>
    </row>
    <row r="1570" spans="103:118" x14ac:dyDescent="0.2">
      <c r="CY1570" s="187" t="s">
        <v>486</v>
      </c>
      <c r="CZ1570" s="295">
        <v>79764</v>
      </c>
      <c r="DA1570" s="294">
        <v>940</v>
      </c>
      <c r="DB1570" s="294">
        <v>940</v>
      </c>
      <c r="DC1570" s="294">
        <v>1240</v>
      </c>
      <c r="DD1570" s="294">
        <v>1500</v>
      </c>
      <c r="DE1570" s="294">
        <v>1770</v>
      </c>
      <c r="DF1570" s="294">
        <v>2035</v>
      </c>
      <c r="DG1570" s="187">
        <v>2301</v>
      </c>
      <c r="DH1570" s="294">
        <v>1222</v>
      </c>
      <c r="DI1570" s="294">
        <v>1222</v>
      </c>
      <c r="DJ1570" s="294">
        <v>1612</v>
      </c>
      <c r="DK1570" s="294">
        <v>1950</v>
      </c>
      <c r="DL1570" s="294">
        <v>2301</v>
      </c>
      <c r="DM1570" s="294">
        <v>2645</v>
      </c>
      <c r="DN1570" s="187">
        <v>2991</v>
      </c>
    </row>
    <row r="1571" spans="103:118" x14ac:dyDescent="0.2">
      <c r="CY1571" s="187" t="s">
        <v>486</v>
      </c>
      <c r="CZ1571" s="295">
        <v>79765</v>
      </c>
      <c r="DA1571" s="294">
        <v>1480</v>
      </c>
      <c r="DB1571" s="294">
        <v>1480</v>
      </c>
      <c r="DC1571" s="294">
        <v>1890</v>
      </c>
      <c r="DD1571" s="294">
        <v>2320</v>
      </c>
      <c r="DE1571" s="294">
        <v>2820</v>
      </c>
      <c r="DF1571" s="294">
        <v>3243</v>
      </c>
      <c r="DG1571" s="187">
        <v>3666</v>
      </c>
      <c r="DH1571" s="294">
        <v>1924</v>
      </c>
      <c r="DI1571" s="294">
        <v>1924</v>
      </c>
      <c r="DJ1571" s="294">
        <v>2457</v>
      </c>
      <c r="DK1571" s="294">
        <v>3016</v>
      </c>
      <c r="DL1571" s="294">
        <v>3666</v>
      </c>
      <c r="DM1571" s="294">
        <v>4215</v>
      </c>
      <c r="DN1571" s="187">
        <v>4765</v>
      </c>
    </row>
    <row r="1572" spans="103:118" x14ac:dyDescent="0.2">
      <c r="CY1572" s="187" t="s">
        <v>486</v>
      </c>
      <c r="CZ1572" s="295">
        <v>79766</v>
      </c>
      <c r="DA1572" s="294">
        <v>1000</v>
      </c>
      <c r="DB1572" s="294">
        <v>1010</v>
      </c>
      <c r="DC1572" s="294">
        <v>1320</v>
      </c>
      <c r="DD1572" s="294">
        <v>1600</v>
      </c>
      <c r="DE1572" s="294">
        <v>2040</v>
      </c>
      <c r="DF1572" s="294">
        <v>2346</v>
      </c>
      <c r="DG1572" s="187">
        <v>2652</v>
      </c>
      <c r="DH1572" s="294">
        <v>1300</v>
      </c>
      <c r="DI1572" s="294">
        <v>1313</v>
      </c>
      <c r="DJ1572" s="294">
        <v>1716</v>
      </c>
      <c r="DK1572" s="294">
        <v>2080</v>
      </c>
      <c r="DL1572" s="294">
        <v>2652</v>
      </c>
      <c r="DM1572" s="294">
        <v>3049</v>
      </c>
      <c r="DN1572" s="187">
        <v>3447</v>
      </c>
    </row>
    <row r="1573" spans="103:118" x14ac:dyDescent="0.2">
      <c r="CY1573" s="187" t="s">
        <v>486</v>
      </c>
      <c r="CZ1573" s="295">
        <v>79768</v>
      </c>
      <c r="DA1573" s="294">
        <v>1120</v>
      </c>
      <c r="DB1573" s="294">
        <v>1130</v>
      </c>
      <c r="DC1573" s="294">
        <v>1480</v>
      </c>
      <c r="DD1573" s="294">
        <v>1790</v>
      </c>
      <c r="DE1573" s="294">
        <v>2110</v>
      </c>
      <c r="DF1573" s="294">
        <v>2426</v>
      </c>
      <c r="DG1573" s="187">
        <v>2743</v>
      </c>
      <c r="DH1573" s="294">
        <v>1456</v>
      </c>
      <c r="DI1573" s="294">
        <v>1469</v>
      </c>
      <c r="DJ1573" s="294">
        <v>1924</v>
      </c>
      <c r="DK1573" s="294">
        <v>2327</v>
      </c>
      <c r="DL1573" s="294">
        <v>2743</v>
      </c>
      <c r="DM1573" s="294">
        <v>3153</v>
      </c>
      <c r="DN1573" s="187">
        <v>3565</v>
      </c>
    </row>
    <row r="1574" spans="103:118" x14ac:dyDescent="0.2">
      <c r="CY1574" s="187" t="s">
        <v>486</v>
      </c>
      <c r="CZ1574" s="295">
        <v>79769</v>
      </c>
      <c r="DA1574" s="294">
        <v>1120</v>
      </c>
      <c r="DB1574" s="294">
        <v>1130</v>
      </c>
      <c r="DC1574" s="294">
        <v>1480</v>
      </c>
      <c r="DD1574" s="294">
        <v>1790</v>
      </c>
      <c r="DE1574" s="294">
        <v>2110</v>
      </c>
      <c r="DF1574" s="294">
        <v>2426</v>
      </c>
      <c r="DG1574" s="187">
        <v>2743</v>
      </c>
      <c r="DH1574" s="294">
        <v>1456</v>
      </c>
      <c r="DI1574" s="294">
        <v>1469</v>
      </c>
      <c r="DJ1574" s="294">
        <v>1924</v>
      </c>
      <c r="DK1574" s="294">
        <v>2327</v>
      </c>
      <c r="DL1574" s="294">
        <v>2743</v>
      </c>
      <c r="DM1574" s="294">
        <v>3153</v>
      </c>
      <c r="DN1574" s="187">
        <v>3565</v>
      </c>
    </row>
    <row r="1575" spans="103:118" x14ac:dyDescent="0.2">
      <c r="CY1575" s="187" t="s">
        <v>487</v>
      </c>
      <c r="CZ1575" s="295">
        <v>79001</v>
      </c>
      <c r="DA1575" s="294">
        <v>700</v>
      </c>
      <c r="DB1575" s="294">
        <v>820</v>
      </c>
      <c r="DC1575" s="294">
        <v>1010</v>
      </c>
      <c r="DD1575" s="294">
        <v>1220</v>
      </c>
      <c r="DE1575" s="294">
        <v>1610</v>
      </c>
      <c r="DF1575" s="294">
        <v>1851</v>
      </c>
      <c r="DG1575" s="187">
        <v>2093</v>
      </c>
      <c r="DH1575" s="294">
        <v>910</v>
      </c>
      <c r="DI1575" s="294">
        <v>1066</v>
      </c>
      <c r="DJ1575" s="294">
        <v>1313</v>
      </c>
      <c r="DK1575" s="294">
        <v>1586</v>
      </c>
      <c r="DL1575" s="294">
        <v>2093</v>
      </c>
      <c r="DM1575" s="294">
        <v>2406</v>
      </c>
      <c r="DN1575" s="187">
        <v>2720</v>
      </c>
    </row>
    <row r="1576" spans="103:118" x14ac:dyDescent="0.2">
      <c r="CY1576" s="187" t="s">
        <v>487</v>
      </c>
      <c r="CZ1576" s="295">
        <v>79010</v>
      </c>
      <c r="DA1576" s="294">
        <v>840</v>
      </c>
      <c r="DB1576" s="294">
        <v>970</v>
      </c>
      <c r="DC1576" s="294">
        <v>1200</v>
      </c>
      <c r="DD1576" s="294">
        <v>1640</v>
      </c>
      <c r="DE1576" s="294">
        <v>1910</v>
      </c>
      <c r="DF1576" s="294">
        <v>2196</v>
      </c>
      <c r="DG1576" s="187">
        <v>2483</v>
      </c>
      <c r="DH1576" s="294">
        <v>1092</v>
      </c>
      <c r="DI1576" s="294">
        <v>1261</v>
      </c>
      <c r="DJ1576" s="294">
        <v>1560</v>
      </c>
      <c r="DK1576" s="294">
        <v>2132</v>
      </c>
      <c r="DL1576" s="294">
        <v>2483</v>
      </c>
      <c r="DM1576" s="294">
        <v>2854</v>
      </c>
      <c r="DN1576" s="187">
        <v>3227</v>
      </c>
    </row>
    <row r="1577" spans="103:118" x14ac:dyDescent="0.2">
      <c r="CY1577" s="187" t="s">
        <v>487</v>
      </c>
      <c r="CZ1577" s="295">
        <v>79018</v>
      </c>
      <c r="DA1577" s="294">
        <v>630</v>
      </c>
      <c r="DB1577" s="294">
        <v>740</v>
      </c>
      <c r="DC1577" s="294">
        <v>910</v>
      </c>
      <c r="DD1577" s="294">
        <v>1090</v>
      </c>
      <c r="DE1577" s="294">
        <v>1450</v>
      </c>
      <c r="DF1577" s="294">
        <v>1667</v>
      </c>
      <c r="DG1577" s="187">
        <v>1885</v>
      </c>
      <c r="DH1577" s="294">
        <v>819</v>
      </c>
      <c r="DI1577" s="294">
        <v>962</v>
      </c>
      <c r="DJ1577" s="294">
        <v>1183</v>
      </c>
      <c r="DK1577" s="294">
        <v>1417</v>
      </c>
      <c r="DL1577" s="294">
        <v>1885</v>
      </c>
      <c r="DM1577" s="294">
        <v>2167</v>
      </c>
      <c r="DN1577" s="187">
        <v>2450</v>
      </c>
    </row>
    <row r="1578" spans="103:118" x14ac:dyDescent="0.2">
      <c r="CY1578" s="187" t="s">
        <v>487</v>
      </c>
      <c r="CZ1578" s="295">
        <v>79092</v>
      </c>
      <c r="DA1578" s="294">
        <v>680</v>
      </c>
      <c r="DB1578" s="294">
        <v>800</v>
      </c>
      <c r="DC1578" s="294">
        <v>980</v>
      </c>
      <c r="DD1578" s="294">
        <v>1180</v>
      </c>
      <c r="DE1578" s="294">
        <v>1560</v>
      </c>
      <c r="DF1578" s="294">
        <v>1794</v>
      </c>
      <c r="DG1578" s="187">
        <v>2028</v>
      </c>
      <c r="DH1578" s="294">
        <v>884</v>
      </c>
      <c r="DI1578" s="294">
        <v>1040</v>
      </c>
      <c r="DJ1578" s="294">
        <v>1274</v>
      </c>
      <c r="DK1578" s="294">
        <v>1534</v>
      </c>
      <c r="DL1578" s="294">
        <v>2028</v>
      </c>
      <c r="DM1578" s="294">
        <v>2332</v>
      </c>
      <c r="DN1578" s="187">
        <v>2636</v>
      </c>
    </row>
    <row r="1579" spans="103:118" x14ac:dyDescent="0.2">
      <c r="CY1579" s="187" t="s">
        <v>487</v>
      </c>
      <c r="CZ1579" s="295">
        <v>79098</v>
      </c>
      <c r="DA1579" s="294">
        <v>750</v>
      </c>
      <c r="DB1579" s="294">
        <v>880</v>
      </c>
      <c r="DC1579" s="294">
        <v>1080</v>
      </c>
      <c r="DD1579" s="294">
        <v>1400</v>
      </c>
      <c r="DE1579" s="294">
        <v>1720</v>
      </c>
      <c r="DF1579" s="294">
        <v>1978</v>
      </c>
      <c r="DG1579" s="187">
        <v>2236</v>
      </c>
      <c r="DH1579" s="294">
        <v>975</v>
      </c>
      <c r="DI1579" s="294">
        <v>1144</v>
      </c>
      <c r="DJ1579" s="294">
        <v>1404</v>
      </c>
      <c r="DK1579" s="294">
        <v>1820</v>
      </c>
      <c r="DL1579" s="294">
        <v>2236</v>
      </c>
      <c r="DM1579" s="294">
        <v>2571</v>
      </c>
      <c r="DN1579" s="187">
        <v>2906</v>
      </c>
    </row>
    <row r="1580" spans="103:118" x14ac:dyDescent="0.2">
      <c r="CY1580" s="187" t="s">
        <v>487</v>
      </c>
      <c r="CZ1580" s="295">
        <v>88430</v>
      </c>
      <c r="DA1580" s="294">
        <v>700</v>
      </c>
      <c r="DB1580" s="294">
        <v>820</v>
      </c>
      <c r="DC1580" s="294">
        <v>1010</v>
      </c>
      <c r="DD1580" s="294">
        <v>1220</v>
      </c>
      <c r="DE1580" s="294">
        <v>1610</v>
      </c>
      <c r="DF1580" s="294">
        <v>1851</v>
      </c>
      <c r="DG1580" s="187">
        <v>2093</v>
      </c>
      <c r="DH1580" s="294">
        <v>910</v>
      </c>
      <c r="DI1580" s="294">
        <v>1066</v>
      </c>
      <c r="DJ1580" s="294">
        <v>1313</v>
      </c>
      <c r="DK1580" s="294">
        <v>1586</v>
      </c>
      <c r="DL1580" s="294">
        <v>2093</v>
      </c>
      <c r="DM1580" s="294">
        <v>2406</v>
      </c>
      <c r="DN1580" s="187">
        <v>2720</v>
      </c>
    </row>
    <row r="1581" spans="103:118" x14ac:dyDescent="0.2">
      <c r="CY1581" s="187" t="s">
        <v>488</v>
      </c>
      <c r="CZ1581" s="295">
        <v>75603</v>
      </c>
      <c r="DA1581" s="294">
        <v>820</v>
      </c>
      <c r="DB1581" s="294">
        <v>850</v>
      </c>
      <c r="DC1581" s="294">
        <v>1050</v>
      </c>
      <c r="DD1581" s="294">
        <v>1400</v>
      </c>
      <c r="DE1581" s="294">
        <v>1540</v>
      </c>
      <c r="DF1581" s="294">
        <v>1771</v>
      </c>
      <c r="DG1581" s="187">
        <v>2002</v>
      </c>
      <c r="DH1581" s="294">
        <v>1066</v>
      </c>
      <c r="DI1581" s="294">
        <v>1105</v>
      </c>
      <c r="DJ1581" s="294">
        <v>1365</v>
      </c>
      <c r="DK1581" s="294">
        <v>1820</v>
      </c>
      <c r="DL1581" s="294">
        <v>2002</v>
      </c>
      <c r="DM1581" s="294">
        <v>2302</v>
      </c>
      <c r="DN1581" s="187">
        <v>2602</v>
      </c>
    </row>
    <row r="1582" spans="103:118" x14ac:dyDescent="0.2">
      <c r="CY1582" s="187" t="s">
        <v>488</v>
      </c>
      <c r="CZ1582" s="295">
        <v>75633</v>
      </c>
      <c r="DA1582" s="294">
        <v>760</v>
      </c>
      <c r="DB1582" s="294">
        <v>770</v>
      </c>
      <c r="DC1582" s="294">
        <v>1010</v>
      </c>
      <c r="DD1582" s="294">
        <v>1280</v>
      </c>
      <c r="DE1582" s="294">
        <v>1420</v>
      </c>
      <c r="DF1582" s="294">
        <v>1633</v>
      </c>
      <c r="DG1582" s="187">
        <v>1846</v>
      </c>
      <c r="DH1582" s="294">
        <v>988</v>
      </c>
      <c r="DI1582" s="294">
        <v>1001</v>
      </c>
      <c r="DJ1582" s="294">
        <v>1313</v>
      </c>
      <c r="DK1582" s="294">
        <v>1664</v>
      </c>
      <c r="DL1582" s="294">
        <v>1846</v>
      </c>
      <c r="DM1582" s="294">
        <v>2122</v>
      </c>
      <c r="DN1582" s="187">
        <v>2399</v>
      </c>
    </row>
    <row r="1583" spans="103:118" x14ac:dyDescent="0.2">
      <c r="CY1583" s="187" t="s">
        <v>488</v>
      </c>
      <c r="CZ1583" s="295">
        <v>75641</v>
      </c>
      <c r="DA1583" s="294">
        <v>780</v>
      </c>
      <c r="DB1583" s="294">
        <v>790</v>
      </c>
      <c r="DC1583" s="294">
        <v>1040</v>
      </c>
      <c r="DD1583" s="294">
        <v>1310</v>
      </c>
      <c r="DE1583" s="294">
        <v>1450</v>
      </c>
      <c r="DF1583" s="294">
        <v>1667</v>
      </c>
      <c r="DG1583" s="187">
        <v>1885</v>
      </c>
      <c r="DH1583" s="294">
        <v>1014</v>
      </c>
      <c r="DI1583" s="294">
        <v>1027</v>
      </c>
      <c r="DJ1583" s="294">
        <v>1352</v>
      </c>
      <c r="DK1583" s="294">
        <v>1703</v>
      </c>
      <c r="DL1583" s="294">
        <v>1885</v>
      </c>
      <c r="DM1583" s="294">
        <v>2167</v>
      </c>
      <c r="DN1583" s="187">
        <v>2450</v>
      </c>
    </row>
    <row r="1584" spans="103:118" x14ac:dyDescent="0.2">
      <c r="CY1584" s="187" t="s">
        <v>488</v>
      </c>
      <c r="CZ1584" s="295">
        <v>75652</v>
      </c>
      <c r="DA1584" s="294">
        <v>760</v>
      </c>
      <c r="DB1584" s="294">
        <v>760</v>
      </c>
      <c r="DC1584" s="294">
        <v>1000</v>
      </c>
      <c r="DD1584" s="294">
        <v>1270</v>
      </c>
      <c r="DE1584" s="294">
        <v>1410</v>
      </c>
      <c r="DF1584" s="294">
        <v>1621</v>
      </c>
      <c r="DG1584" s="187">
        <v>1833</v>
      </c>
      <c r="DH1584" s="294">
        <v>988</v>
      </c>
      <c r="DI1584" s="294">
        <v>988</v>
      </c>
      <c r="DJ1584" s="294">
        <v>1300</v>
      </c>
      <c r="DK1584" s="294">
        <v>1651</v>
      </c>
      <c r="DL1584" s="294">
        <v>1833</v>
      </c>
      <c r="DM1584" s="294">
        <v>2107</v>
      </c>
      <c r="DN1584" s="187">
        <v>2382</v>
      </c>
    </row>
    <row r="1585" spans="103:118" x14ac:dyDescent="0.2">
      <c r="CY1585" s="187" t="s">
        <v>488</v>
      </c>
      <c r="CZ1585" s="295">
        <v>75654</v>
      </c>
      <c r="DA1585" s="294">
        <v>700</v>
      </c>
      <c r="DB1585" s="294">
        <v>700</v>
      </c>
      <c r="DC1585" s="294">
        <v>920</v>
      </c>
      <c r="DD1585" s="294">
        <v>1170</v>
      </c>
      <c r="DE1585" s="294">
        <v>1290</v>
      </c>
      <c r="DF1585" s="294">
        <v>1483</v>
      </c>
      <c r="DG1585" s="187">
        <v>1677</v>
      </c>
      <c r="DH1585" s="294">
        <v>910</v>
      </c>
      <c r="DI1585" s="294">
        <v>910</v>
      </c>
      <c r="DJ1585" s="294">
        <v>1196</v>
      </c>
      <c r="DK1585" s="294">
        <v>1521</v>
      </c>
      <c r="DL1585" s="294">
        <v>1677</v>
      </c>
      <c r="DM1585" s="294">
        <v>1927</v>
      </c>
      <c r="DN1585" s="187">
        <v>2180</v>
      </c>
    </row>
    <row r="1586" spans="103:118" x14ac:dyDescent="0.2">
      <c r="CY1586" s="187" t="s">
        <v>488</v>
      </c>
      <c r="CZ1586" s="295">
        <v>75658</v>
      </c>
      <c r="DA1586" s="294">
        <v>760</v>
      </c>
      <c r="DB1586" s="294">
        <v>770</v>
      </c>
      <c r="DC1586" s="294">
        <v>1010</v>
      </c>
      <c r="DD1586" s="294">
        <v>1280</v>
      </c>
      <c r="DE1586" s="294">
        <v>1420</v>
      </c>
      <c r="DF1586" s="294">
        <v>1633</v>
      </c>
      <c r="DG1586" s="187">
        <v>1846</v>
      </c>
      <c r="DH1586" s="294">
        <v>988</v>
      </c>
      <c r="DI1586" s="294">
        <v>1001</v>
      </c>
      <c r="DJ1586" s="294">
        <v>1313</v>
      </c>
      <c r="DK1586" s="294">
        <v>1664</v>
      </c>
      <c r="DL1586" s="294">
        <v>1846</v>
      </c>
      <c r="DM1586" s="294">
        <v>2122</v>
      </c>
      <c r="DN1586" s="187">
        <v>2399</v>
      </c>
    </row>
    <row r="1587" spans="103:118" x14ac:dyDescent="0.2">
      <c r="CY1587" s="187" t="s">
        <v>488</v>
      </c>
      <c r="CZ1587" s="295">
        <v>75662</v>
      </c>
      <c r="DA1587" s="294">
        <v>860</v>
      </c>
      <c r="DB1587" s="294">
        <v>890</v>
      </c>
      <c r="DC1587" s="294">
        <v>1080</v>
      </c>
      <c r="DD1587" s="294">
        <v>1470</v>
      </c>
      <c r="DE1587" s="294">
        <v>1610</v>
      </c>
      <c r="DF1587" s="294">
        <v>1851</v>
      </c>
      <c r="DG1587" s="187">
        <v>2093</v>
      </c>
      <c r="DH1587" s="294">
        <v>1118</v>
      </c>
      <c r="DI1587" s="294">
        <v>1157</v>
      </c>
      <c r="DJ1587" s="294">
        <v>1404</v>
      </c>
      <c r="DK1587" s="294">
        <v>1911</v>
      </c>
      <c r="DL1587" s="294">
        <v>2093</v>
      </c>
      <c r="DM1587" s="294">
        <v>2406</v>
      </c>
      <c r="DN1587" s="187">
        <v>2720</v>
      </c>
    </row>
    <row r="1588" spans="103:118" x14ac:dyDescent="0.2">
      <c r="CY1588" s="187" t="s">
        <v>488</v>
      </c>
      <c r="CZ1588" s="295">
        <v>75666</v>
      </c>
      <c r="DA1588" s="294">
        <v>760</v>
      </c>
      <c r="DB1588" s="294">
        <v>770</v>
      </c>
      <c r="DC1588" s="294">
        <v>1010</v>
      </c>
      <c r="DD1588" s="294">
        <v>1280</v>
      </c>
      <c r="DE1588" s="294">
        <v>1420</v>
      </c>
      <c r="DF1588" s="294">
        <v>1633</v>
      </c>
      <c r="DG1588" s="187">
        <v>1846</v>
      </c>
      <c r="DH1588" s="294">
        <v>988</v>
      </c>
      <c r="DI1588" s="294">
        <v>1001</v>
      </c>
      <c r="DJ1588" s="294">
        <v>1313</v>
      </c>
      <c r="DK1588" s="294">
        <v>1664</v>
      </c>
      <c r="DL1588" s="294">
        <v>1846</v>
      </c>
      <c r="DM1588" s="294">
        <v>2122</v>
      </c>
      <c r="DN1588" s="187">
        <v>2399</v>
      </c>
    </row>
    <row r="1589" spans="103:118" x14ac:dyDescent="0.2">
      <c r="CY1589" s="187" t="s">
        <v>488</v>
      </c>
      <c r="CZ1589" s="295">
        <v>75667</v>
      </c>
      <c r="DA1589" s="294">
        <v>780</v>
      </c>
      <c r="DB1589" s="294">
        <v>780</v>
      </c>
      <c r="DC1589" s="294">
        <v>1030</v>
      </c>
      <c r="DD1589" s="294">
        <v>1310</v>
      </c>
      <c r="DE1589" s="294">
        <v>1450</v>
      </c>
      <c r="DF1589" s="294">
        <v>1667</v>
      </c>
      <c r="DG1589" s="187">
        <v>1885</v>
      </c>
      <c r="DH1589" s="294">
        <v>1014</v>
      </c>
      <c r="DI1589" s="294">
        <v>1014</v>
      </c>
      <c r="DJ1589" s="294">
        <v>1339</v>
      </c>
      <c r="DK1589" s="294">
        <v>1703</v>
      </c>
      <c r="DL1589" s="294">
        <v>1885</v>
      </c>
      <c r="DM1589" s="294">
        <v>2167</v>
      </c>
      <c r="DN1589" s="187">
        <v>2450</v>
      </c>
    </row>
    <row r="1590" spans="103:118" x14ac:dyDescent="0.2">
      <c r="CY1590" s="187" t="s">
        <v>488</v>
      </c>
      <c r="CZ1590" s="295">
        <v>75669</v>
      </c>
      <c r="DA1590" s="294">
        <v>700</v>
      </c>
      <c r="DB1590" s="294">
        <v>710</v>
      </c>
      <c r="DC1590" s="294">
        <v>930</v>
      </c>
      <c r="DD1590" s="294">
        <v>1180</v>
      </c>
      <c r="DE1590" s="294">
        <v>1300</v>
      </c>
      <c r="DF1590" s="294">
        <v>1495</v>
      </c>
      <c r="DG1590" s="187">
        <v>1690</v>
      </c>
      <c r="DH1590" s="294">
        <v>910</v>
      </c>
      <c r="DI1590" s="294">
        <v>923</v>
      </c>
      <c r="DJ1590" s="294">
        <v>1209</v>
      </c>
      <c r="DK1590" s="294">
        <v>1534</v>
      </c>
      <c r="DL1590" s="294">
        <v>1690</v>
      </c>
      <c r="DM1590" s="294">
        <v>1943</v>
      </c>
      <c r="DN1590" s="187">
        <v>2197</v>
      </c>
    </row>
    <row r="1591" spans="103:118" x14ac:dyDescent="0.2">
      <c r="CY1591" s="187" t="s">
        <v>488</v>
      </c>
      <c r="CZ1591" s="295">
        <v>75681</v>
      </c>
      <c r="DA1591" s="294">
        <v>730</v>
      </c>
      <c r="DB1591" s="294">
        <v>730</v>
      </c>
      <c r="DC1591" s="294">
        <v>960</v>
      </c>
      <c r="DD1591" s="294">
        <v>1220</v>
      </c>
      <c r="DE1591" s="294">
        <v>1350</v>
      </c>
      <c r="DF1591" s="294">
        <v>1552</v>
      </c>
      <c r="DG1591" s="187">
        <v>1755</v>
      </c>
      <c r="DH1591" s="294">
        <v>949</v>
      </c>
      <c r="DI1591" s="294">
        <v>949</v>
      </c>
      <c r="DJ1591" s="294">
        <v>1248</v>
      </c>
      <c r="DK1591" s="294">
        <v>1586</v>
      </c>
      <c r="DL1591" s="294">
        <v>1755</v>
      </c>
      <c r="DM1591" s="294">
        <v>2017</v>
      </c>
      <c r="DN1591" s="187">
        <v>2281</v>
      </c>
    </row>
    <row r="1592" spans="103:118" x14ac:dyDescent="0.2">
      <c r="CY1592" s="187" t="s">
        <v>488</v>
      </c>
      <c r="CZ1592" s="295">
        <v>75682</v>
      </c>
      <c r="DA1592" s="294">
        <v>790</v>
      </c>
      <c r="DB1592" s="294">
        <v>800</v>
      </c>
      <c r="DC1592" s="294">
        <v>1050</v>
      </c>
      <c r="DD1592" s="294">
        <v>1340</v>
      </c>
      <c r="DE1592" s="294">
        <v>1490</v>
      </c>
      <c r="DF1592" s="294">
        <v>1713</v>
      </c>
      <c r="DG1592" s="187">
        <v>1937</v>
      </c>
      <c r="DH1592" s="294">
        <v>1027</v>
      </c>
      <c r="DI1592" s="294">
        <v>1040</v>
      </c>
      <c r="DJ1592" s="294">
        <v>1365</v>
      </c>
      <c r="DK1592" s="294">
        <v>1742</v>
      </c>
      <c r="DL1592" s="294">
        <v>1937</v>
      </c>
      <c r="DM1592" s="294">
        <v>2226</v>
      </c>
      <c r="DN1592" s="187">
        <v>2518</v>
      </c>
    </row>
    <row r="1593" spans="103:118" x14ac:dyDescent="0.2">
      <c r="CY1593" s="187" t="s">
        <v>488</v>
      </c>
      <c r="CZ1593" s="295">
        <v>75684</v>
      </c>
      <c r="DA1593" s="294">
        <v>840</v>
      </c>
      <c r="DB1593" s="294">
        <v>840</v>
      </c>
      <c r="DC1593" s="294">
        <v>1050</v>
      </c>
      <c r="DD1593" s="294">
        <v>1340</v>
      </c>
      <c r="DE1593" s="294">
        <v>1610</v>
      </c>
      <c r="DF1593" s="294">
        <v>1851</v>
      </c>
      <c r="DG1593" s="187">
        <v>2093</v>
      </c>
      <c r="DH1593" s="294">
        <v>1092</v>
      </c>
      <c r="DI1593" s="294">
        <v>1092</v>
      </c>
      <c r="DJ1593" s="294">
        <v>1365</v>
      </c>
      <c r="DK1593" s="294">
        <v>1742</v>
      </c>
      <c r="DL1593" s="294">
        <v>2093</v>
      </c>
      <c r="DM1593" s="294">
        <v>2406</v>
      </c>
      <c r="DN1593" s="187">
        <v>2720</v>
      </c>
    </row>
    <row r="1594" spans="103:118" x14ac:dyDescent="0.2">
      <c r="CY1594" s="187" t="s">
        <v>488</v>
      </c>
      <c r="CZ1594" s="295">
        <v>75687</v>
      </c>
      <c r="DA1594" s="294">
        <v>760</v>
      </c>
      <c r="DB1594" s="294">
        <v>770</v>
      </c>
      <c r="DC1594" s="294">
        <v>1010</v>
      </c>
      <c r="DD1594" s="294">
        <v>1280</v>
      </c>
      <c r="DE1594" s="294">
        <v>1420</v>
      </c>
      <c r="DF1594" s="294">
        <v>1633</v>
      </c>
      <c r="DG1594" s="187">
        <v>1846</v>
      </c>
      <c r="DH1594" s="294">
        <v>988</v>
      </c>
      <c r="DI1594" s="294">
        <v>1001</v>
      </c>
      <c r="DJ1594" s="294">
        <v>1313</v>
      </c>
      <c r="DK1594" s="294">
        <v>1664</v>
      </c>
      <c r="DL1594" s="294">
        <v>1846</v>
      </c>
      <c r="DM1594" s="294">
        <v>2122</v>
      </c>
      <c r="DN1594" s="187">
        <v>2399</v>
      </c>
    </row>
    <row r="1595" spans="103:118" x14ac:dyDescent="0.2">
      <c r="CY1595" s="187" t="s">
        <v>488</v>
      </c>
      <c r="CZ1595" s="295">
        <v>75689</v>
      </c>
      <c r="DA1595" s="294">
        <v>760</v>
      </c>
      <c r="DB1595" s="294">
        <v>770</v>
      </c>
      <c r="DC1595" s="294">
        <v>1010</v>
      </c>
      <c r="DD1595" s="294">
        <v>1280</v>
      </c>
      <c r="DE1595" s="294">
        <v>1420</v>
      </c>
      <c r="DF1595" s="294">
        <v>1633</v>
      </c>
      <c r="DG1595" s="187">
        <v>1846</v>
      </c>
      <c r="DH1595" s="294">
        <v>988</v>
      </c>
      <c r="DI1595" s="294">
        <v>1001</v>
      </c>
      <c r="DJ1595" s="294">
        <v>1313</v>
      </c>
      <c r="DK1595" s="294">
        <v>1664</v>
      </c>
      <c r="DL1595" s="294">
        <v>1846</v>
      </c>
      <c r="DM1595" s="294">
        <v>2122</v>
      </c>
      <c r="DN1595" s="187">
        <v>2399</v>
      </c>
    </row>
    <row r="1596" spans="103:118" x14ac:dyDescent="0.2">
      <c r="CY1596" s="187" t="s">
        <v>488</v>
      </c>
      <c r="CZ1596" s="295">
        <v>75691</v>
      </c>
      <c r="DA1596" s="294">
        <v>760</v>
      </c>
      <c r="DB1596" s="294">
        <v>770</v>
      </c>
      <c r="DC1596" s="294">
        <v>1010</v>
      </c>
      <c r="DD1596" s="294">
        <v>1280</v>
      </c>
      <c r="DE1596" s="294">
        <v>1420</v>
      </c>
      <c r="DF1596" s="294">
        <v>1633</v>
      </c>
      <c r="DG1596" s="187">
        <v>1846</v>
      </c>
      <c r="DH1596" s="294">
        <v>988</v>
      </c>
      <c r="DI1596" s="294">
        <v>1001</v>
      </c>
      <c r="DJ1596" s="294">
        <v>1313</v>
      </c>
      <c r="DK1596" s="294">
        <v>1664</v>
      </c>
      <c r="DL1596" s="294">
        <v>1846</v>
      </c>
      <c r="DM1596" s="294">
        <v>2122</v>
      </c>
      <c r="DN1596" s="187">
        <v>2399</v>
      </c>
    </row>
    <row r="1597" spans="103:118" x14ac:dyDescent="0.2">
      <c r="CY1597" s="187" t="s">
        <v>488</v>
      </c>
      <c r="CZ1597" s="295">
        <v>75760</v>
      </c>
      <c r="DA1597" s="294">
        <v>760</v>
      </c>
      <c r="DB1597" s="294">
        <v>770</v>
      </c>
      <c r="DC1597" s="294">
        <v>1010</v>
      </c>
      <c r="DD1597" s="294">
        <v>1280</v>
      </c>
      <c r="DE1597" s="294">
        <v>1420</v>
      </c>
      <c r="DF1597" s="294">
        <v>1633</v>
      </c>
      <c r="DG1597" s="187">
        <v>1846</v>
      </c>
      <c r="DH1597" s="294">
        <v>988</v>
      </c>
      <c r="DI1597" s="294">
        <v>1001</v>
      </c>
      <c r="DJ1597" s="294">
        <v>1313</v>
      </c>
      <c r="DK1597" s="294">
        <v>1664</v>
      </c>
      <c r="DL1597" s="294">
        <v>1846</v>
      </c>
      <c r="DM1597" s="294">
        <v>2122</v>
      </c>
      <c r="DN1597" s="187">
        <v>2399</v>
      </c>
    </row>
    <row r="1598" spans="103:118" x14ac:dyDescent="0.2">
      <c r="CY1598" s="187" t="s">
        <v>488</v>
      </c>
      <c r="CZ1598" s="295">
        <v>75784</v>
      </c>
      <c r="DA1598" s="294">
        <v>760</v>
      </c>
      <c r="DB1598" s="294">
        <v>760</v>
      </c>
      <c r="DC1598" s="294">
        <v>1000</v>
      </c>
      <c r="DD1598" s="294">
        <v>1270</v>
      </c>
      <c r="DE1598" s="294">
        <v>1410</v>
      </c>
      <c r="DF1598" s="294">
        <v>1621</v>
      </c>
      <c r="DG1598" s="187">
        <v>1833</v>
      </c>
      <c r="DH1598" s="294">
        <v>988</v>
      </c>
      <c r="DI1598" s="294">
        <v>988</v>
      </c>
      <c r="DJ1598" s="294">
        <v>1300</v>
      </c>
      <c r="DK1598" s="294">
        <v>1651</v>
      </c>
      <c r="DL1598" s="294">
        <v>1833</v>
      </c>
      <c r="DM1598" s="294">
        <v>2107</v>
      </c>
      <c r="DN1598" s="187">
        <v>2382</v>
      </c>
    </row>
    <row r="1599" spans="103:118" x14ac:dyDescent="0.2">
      <c r="CY1599" s="187" t="s">
        <v>488</v>
      </c>
      <c r="CZ1599" s="295">
        <v>75789</v>
      </c>
      <c r="DA1599" s="294">
        <v>920</v>
      </c>
      <c r="DB1599" s="294">
        <v>960</v>
      </c>
      <c r="DC1599" s="294">
        <v>1180</v>
      </c>
      <c r="DD1599" s="294">
        <v>1550</v>
      </c>
      <c r="DE1599" s="294">
        <v>1830</v>
      </c>
      <c r="DF1599" s="294">
        <v>2104</v>
      </c>
      <c r="DG1599" s="187">
        <v>2379</v>
      </c>
      <c r="DH1599" s="294">
        <v>1196</v>
      </c>
      <c r="DI1599" s="294">
        <v>1248</v>
      </c>
      <c r="DJ1599" s="294">
        <v>1534</v>
      </c>
      <c r="DK1599" s="294">
        <v>2015</v>
      </c>
      <c r="DL1599" s="294">
        <v>2379</v>
      </c>
      <c r="DM1599" s="294">
        <v>2735</v>
      </c>
      <c r="DN1599" s="187">
        <v>3092</v>
      </c>
    </row>
    <row r="1600" spans="103:118" x14ac:dyDescent="0.2">
      <c r="CY1600" s="187" t="s">
        <v>488</v>
      </c>
      <c r="CZ1600" s="295">
        <v>75946</v>
      </c>
      <c r="DA1600" s="294">
        <v>730</v>
      </c>
      <c r="DB1600" s="294">
        <v>740</v>
      </c>
      <c r="DC1600" s="294">
        <v>970</v>
      </c>
      <c r="DD1600" s="294">
        <v>1230</v>
      </c>
      <c r="DE1600" s="294">
        <v>1360</v>
      </c>
      <c r="DF1600" s="294">
        <v>1564</v>
      </c>
      <c r="DG1600" s="187">
        <v>1768</v>
      </c>
      <c r="DH1600" s="294">
        <v>949</v>
      </c>
      <c r="DI1600" s="294">
        <v>962</v>
      </c>
      <c r="DJ1600" s="294">
        <v>1261</v>
      </c>
      <c r="DK1600" s="294">
        <v>1599</v>
      </c>
      <c r="DL1600" s="294">
        <v>1768</v>
      </c>
      <c r="DM1600" s="294">
        <v>2033</v>
      </c>
      <c r="DN1600" s="187">
        <v>2298</v>
      </c>
    </row>
    <row r="1601" spans="103:118" x14ac:dyDescent="0.2">
      <c r="CY1601" s="187" t="s">
        <v>488</v>
      </c>
      <c r="CZ1601" s="295">
        <v>75975</v>
      </c>
      <c r="DA1601" s="294">
        <v>680</v>
      </c>
      <c r="DB1601" s="294">
        <v>690</v>
      </c>
      <c r="DC1601" s="294">
        <v>910</v>
      </c>
      <c r="DD1601" s="294">
        <v>1150</v>
      </c>
      <c r="DE1601" s="294">
        <v>1270</v>
      </c>
      <c r="DF1601" s="294">
        <v>1460</v>
      </c>
      <c r="DG1601" s="187">
        <v>1651</v>
      </c>
      <c r="DH1601" s="294">
        <v>884</v>
      </c>
      <c r="DI1601" s="294">
        <v>897</v>
      </c>
      <c r="DJ1601" s="294">
        <v>1183</v>
      </c>
      <c r="DK1601" s="294">
        <v>1495</v>
      </c>
      <c r="DL1601" s="294">
        <v>1651</v>
      </c>
      <c r="DM1601" s="294">
        <v>1898</v>
      </c>
      <c r="DN1601" s="187">
        <v>2146</v>
      </c>
    </row>
    <row r="1602" spans="103:118" x14ac:dyDescent="0.2">
      <c r="CY1602" s="187" t="s">
        <v>489</v>
      </c>
      <c r="CZ1602" s="295">
        <v>76861</v>
      </c>
      <c r="DA1602" s="294">
        <v>650</v>
      </c>
      <c r="DB1602" s="294">
        <v>770</v>
      </c>
      <c r="DC1602" s="294">
        <v>960</v>
      </c>
      <c r="DD1602" s="294">
        <v>1260</v>
      </c>
      <c r="DE1602" s="294">
        <v>1630</v>
      </c>
      <c r="DF1602" s="294">
        <v>1874</v>
      </c>
      <c r="DG1602" s="187">
        <v>2119</v>
      </c>
      <c r="DH1602" s="294">
        <v>845</v>
      </c>
      <c r="DI1602" s="294">
        <v>1001</v>
      </c>
      <c r="DJ1602" s="294">
        <v>1248</v>
      </c>
      <c r="DK1602" s="294">
        <v>1638</v>
      </c>
      <c r="DL1602" s="294">
        <v>2119</v>
      </c>
      <c r="DM1602" s="294">
        <v>2436</v>
      </c>
      <c r="DN1602" s="187">
        <v>2754</v>
      </c>
    </row>
    <row r="1603" spans="103:118" x14ac:dyDescent="0.2">
      <c r="CY1603" s="187" t="s">
        <v>489</v>
      </c>
      <c r="CZ1603" s="295">
        <v>76886</v>
      </c>
      <c r="DA1603" s="294">
        <v>780</v>
      </c>
      <c r="DB1603" s="294">
        <v>930</v>
      </c>
      <c r="DC1603" s="294">
        <v>1150</v>
      </c>
      <c r="DD1603" s="294">
        <v>1520</v>
      </c>
      <c r="DE1603" s="294">
        <v>1910</v>
      </c>
      <c r="DF1603" s="294">
        <v>2196</v>
      </c>
      <c r="DG1603" s="187">
        <v>2483</v>
      </c>
      <c r="DH1603" s="294">
        <v>1014</v>
      </c>
      <c r="DI1603" s="294">
        <v>1209</v>
      </c>
      <c r="DJ1603" s="294">
        <v>1495</v>
      </c>
      <c r="DK1603" s="294">
        <v>1976</v>
      </c>
      <c r="DL1603" s="294">
        <v>2483</v>
      </c>
      <c r="DM1603" s="294">
        <v>2854</v>
      </c>
      <c r="DN1603" s="187">
        <v>3227</v>
      </c>
    </row>
    <row r="1604" spans="103:118" x14ac:dyDescent="0.2">
      <c r="CY1604" s="187" t="s">
        <v>489</v>
      </c>
      <c r="CZ1604" s="295">
        <v>76901</v>
      </c>
      <c r="DA1604" s="294">
        <v>810</v>
      </c>
      <c r="DB1604" s="294">
        <v>970</v>
      </c>
      <c r="DC1604" s="294">
        <v>1200</v>
      </c>
      <c r="DD1604" s="294">
        <v>1590</v>
      </c>
      <c r="DE1604" s="294">
        <v>2000</v>
      </c>
      <c r="DF1604" s="294">
        <v>2300</v>
      </c>
      <c r="DG1604" s="187">
        <v>2600</v>
      </c>
      <c r="DH1604" s="294">
        <v>1053</v>
      </c>
      <c r="DI1604" s="294">
        <v>1261</v>
      </c>
      <c r="DJ1604" s="294">
        <v>1560</v>
      </c>
      <c r="DK1604" s="294">
        <v>2067</v>
      </c>
      <c r="DL1604" s="294">
        <v>2600</v>
      </c>
      <c r="DM1604" s="294">
        <v>2990</v>
      </c>
      <c r="DN1604" s="187">
        <v>3380</v>
      </c>
    </row>
    <row r="1605" spans="103:118" x14ac:dyDescent="0.2">
      <c r="CY1605" s="187" t="s">
        <v>489</v>
      </c>
      <c r="CZ1605" s="295">
        <v>76902</v>
      </c>
      <c r="DA1605" s="294">
        <v>780</v>
      </c>
      <c r="DB1605" s="294">
        <v>930</v>
      </c>
      <c r="DC1605" s="294">
        <v>1150</v>
      </c>
      <c r="DD1605" s="294">
        <v>1520</v>
      </c>
      <c r="DE1605" s="294">
        <v>1910</v>
      </c>
      <c r="DF1605" s="294">
        <v>2196</v>
      </c>
      <c r="DG1605" s="187">
        <v>2483</v>
      </c>
      <c r="DH1605" s="294">
        <v>1014</v>
      </c>
      <c r="DI1605" s="294">
        <v>1209</v>
      </c>
      <c r="DJ1605" s="294">
        <v>1495</v>
      </c>
      <c r="DK1605" s="294">
        <v>1976</v>
      </c>
      <c r="DL1605" s="294">
        <v>2483</v>
      </c>
      <c r="DM1605" s="294">
        <v>2854</v>
      </c>
      <c r="DN1605" s="187">
        <v>3227</v>
      </c>
    </row>
    <row r="1606" spans="103:118" x14ac:dyDescent="0.2">
      <c r="CY1606" s="187" t="s">
        <v>489</v>
      </c>
      <c r="CZ1606" s="295">
        <v>76903</v>
      </c>
      <c r="DA1606" s="294">
        <v>690</v>
      </c>
      <c r="DB1606" s="294">
        <v>820</v>
      </c>
      <c r="DC1606" s="294">
        <v>1020</v>
      </c>
      <c r="DD1606" s="294">
        <v>1350</v>
      </c>
      <c r="DE1606" s="294">
        <v>1700</v>
      </c>
      <c r="DF1606" s="294">
        <v>1955</v>
      </c>
      <c r="DG1606" s="187">
        <v>2210</v>
      </c>
      <c r="DH1606" s="294">
        <v>897</v>
      </c>
      <c r="DI1606" s="294">
        <v>1066</v>
      </c>
      <c r="DJ1606" s="294">
        <v>1326</v>
      </c>
      <c r="DK1606" s="294">
        <v>1755</v>
      </c>
      <c r="DL1606" s="294">
        <v>2210</v>
      </c>
      <c r="DM1606" s="294">
        <v>2541</v>
      </c>
      <c r="DN1606" s="187">
        <v>2873</v>
      </c>
    </row>
    <row r="1607" spans="103:118" x14ac:dyDescent="0.2">
      <c r="CY1607" s="187" t="s">
        <v>489</v>
      </c>
      <c r="CZ1607" s="295">
        <v>76904</v>
      </c>
      <c r="DA1607" s="294">
        <v>790</v>
      </c>
      <c r="DB1607" s="294">
        <v>940</v>
      </c>
      <c r="DC1607" s="294">
        <v>1160</v>
      </c>
      <c r="DD1607" s="294">
        <v>1540</v>
      </c>
      <c r="DE1607" s="294">
        <v>1930</v>
      </c>
      <c r="DF1607" s="294">
        <v>2219</v>
      </c>
      <c r="DG1607" s="187">
        <v>2509</v>
      </c>
      <c r="DH1607" s="294">
        <v>1027</v>
      </c>
      <c r="DI1607" s="294">
        <v>1222</v>
      </c>
      <c r="DJ1607" s="294">
        <v>1508</v>
      </c>
      <c r="DK1607" s="294">
        <v>2002</v>
      </c>
      <c r="DL1607" s="294">
        <v>2509</v>
      </c>
      <c r="DM1607" s="294">
        <v>2884</v>
      </c>
      <c r="DN1607" s="187">
        <v>3261</v>
      </c>
    </row>
    <row r="1608" spans="103:118" x14ac:dyDescent="0.2">
      <c r="CY1608" s="187" t="s">
        <v>489</v>
      </c>
      <c r="CZ1608" s="295">
        <v>76905</v>
      </c>
      <c r="DA1608" s="294">
        <v>920</v>
      </c>
      <c r="DB1608" s="294">
        <v>1090</v>
      </c>
      <c r="DC1608" s="294">
        <v>1350</v>
      </c>
      <c r="DD1608" s="294">
        <v>1790</v>
      </c>
      <c r="DE1608" s="294">
        <v>2250</v>
      </c>
      <c r="DF1608" s="294">
        <v>2587</v>
      </c>
      <c r="DG1608" s="187">
        <v>2925</v>
      </c>
      <c r="DH1608" s="294">
        <v>1196</v>
      </c>
      <c r="DI1608" s="294">
        <v>1417</v>
      </c>
      <c r="DJ1608" s="294">
        <v>1755</v>
      </c>
      <c r="DK1608" s="294">
        <v>2327</v>
      </c>
      <c r="DL1608" s="294">
        <v>2925</v>
      </c>
      <c r="DM1608" s="294">
        <v>3363</v>
      </c>
      <c r="DN1608" s="187">
        <v>3802</v>
      </c>
    </row>
    <row r="1609" spans="103:118" x14ac:dyDescent="0.2">
      <c r="CY1609" s="187" t="s">
        <v>489</v>
      </c>
      <c r="CZ1609" s="295">
        <v>76906</v>
      </c>
      <c r="DA1609" s="294">
        <v>780</v>
      </c>
      <c r="DB1609" s="294">
        <v>930</v>
      </c>
      <c r="DC1609" s="294">
        <v>1150</v>
      </c>
      <c r="DD1609" s="294">
        <v>1520</v>
      </c>
      <c r="DE1609" s="294">
        <v>1910</v>
      </c>
      <c r="DF1609" s="294">
        <v>2196</v>
      </c>
      <c r="DG1609" s="187">
        <v>2483</v>
      </c>
      <c r="DH1609" s="294">
        <v>1014</v>
      </c>
      <c r="DI1609" s="294">
        <v>1209</v>
      </c>
      <c r="DJ1609" s="294">
        <v>1495</v>
      </c>
      <c r="DK1609" s="294">
        <v>1976</v>
      </c>
      <c r="DL1609" s="294">
        <v>2483</v>
      </c>
      <c r="DM1609" s="294">
        <v>2854</v>
      </c>
      <c r="DN1609" s="187">
        <v>3227</v>
      </c>
    </row>
    <row r="1610" spans="103:118" x14ac:dyDescent="0.2">
      <c r="CY1610" s="187" t="s">
        <v>489</v>
      </c>
      <c r="CZ1610" s="295">
        <v>76908</v>
      </c>
      <c r="DA1610" s="294">
        <v>820</v>
      </c>
      <c r="DB1610" s="294">
        <v>970</v>
      </c>
      <c r="DC1610" s="294">
        <v>1200</v>
      </c>
      <c r="DD1610" s="294">
        <v>1590</v>
      </c>
      <c r="DE1610" s="294">
        <v>2000</v>
      </c>
      <c r="DF1610" s="294">
        <v>2300</v>
      </c>
      <c r="DG1610" s="187">
        <v>2600</v>
      </c>
      <c r="DH1610" s="294">
        <v>1066</v>
      </c>
      <c r="DI1610" s="294">
        <v>1261</v>
      </c>
      <c r="DJ1610" s="294">
        <v>1560</v>
      </c>
      <c r="DK1610" s="294">
        <v>2067</v>
      </c>
      <c r="DL1610" s="294">
        <v>2600</v>
      </c>
      <c r="DM1610" s="294">
        <v>2990</v>
      </c>
      <c r="DN1610" s="187">
        <v>3380</v>
      </c>
    </row>
    <row r="1611" spans="103:118" x14ac:dyDescent="0.2">
      <c r="CY1611" s="187" t="s">
        <v>489</v>
      </c>
      <c r="CZ1611" s="295">
        <v>76909</v>
      </c>
      <c r="DA1611" s="294">
        <v>780</v>
      </c>
      <c r="DB1611" s="294">
        <v>930</v>
      </c>
      <c r="DC1611" s="294">
        <v>1150</v>
      </c>
      <c r="DD1611" s="294">
        <v>1520</v>
      </c>
      <c r="DE1611" s="294">
        <v>1910</v>
      </c>
      <c r="DF1611" s="294">
        <v>2196</v>
      </c>
      <c r="DG1611" s="187">
        <v>2483</v>
      </c>
      <c r="DH1611" s="294">
        <v>1014</v>
      </c>
      <c r="DI1611" s="294">
        <v>1209</v>
      </c>
      <c r="DJ1611" s="294">
        <v>1495</v>
      </c>
      <c r="DK1611" s="294">
        <v>1976</v>
      </c>
      <c r="DL1611" s="294">
        <v>2483</v>
      </c>
      <c r="DM1611" s="294">
        <v>2854</v>
      </c>
      <c r="DN1611" s="187">
        <v>3227</v>
      </c>
    </row>
    <row r="1612" spans="103:118" x14ac:dyDescent="0.2">
      <c r="CY1612" s="187" t="s">
        <v>489</v>
      </c>
      <c r="CZ1612" s="295">
        <v>76930</v>
      </c>
      <c r="DA1612" s="294">
        <v>820</v>
      </c>
      <c r="DB1612" s="294">
        <v>980</v>
      </c>
      <c r="DC1612" s="294">
        <v>1210</v>
      </c>
      <c r="DD1612" s="294">
        <v>1600</v>
      </c>
      <c r="DE1612" s="294">
        <v>2010</v>
      </c>
      <c r="DF1612" s="294">
        <v>2311</v>
      </c>
      <c r="DG1612" s="187">
        <v>2613</v>
      </c>
      <c r="DH1612" s="294">
        <v>1066</v>
      </c>
      <c r="DI1612" s="294">
        <v>1274</v>
      </c>
      <c r="DJ1612" s="294">
        <v>1573</v>
      </c>
      <c r="DK1612" s="294">
        <v>2080</v>
      </c>
      <c r="DL1612" s="294">
        <v>2613</v>
      </c>
      <c r="DM1612" s="294">
        <v>3004</v>
      </c>
      <c r="DN1612" s="187">
        <v>3396</v>
      </c>
    </row>
    <row r="1613" spans="103:118" x14ac:dyDescent="0.2">
      <c r="CY1613" s="187" t="s">
        <v>489</v>
      </c>
      <c r="CZ1613" s="295">
        <v>76934</v>
      </c>
      <c r="DA1613" s="294">
        <v>700</v>
      </c>
      <c r="DB1613" s="294">
        <v>830</v>
      </c>
      <c r="DC1613" s="294">
        <v>1030</v>
      </c>
      <c r="DD1613" s="294">
        <v>1370</v>
      </c>
      <c r="DE1613" s="294">
        <v>1710</v>
      </c>
      <c r="DF1613" s="294">
        <v>1966</v>
      </c>
      <c r="DG1613" s="187">
        <v>2223</v>
      </c>
      <c r="DH1613" s="294">
        <v>910</v>
      </c>
      <c r="DI1613" s="294">
        <v>1079</v>
      </c>
      <c r="DJ1613" s="294">
        <v>1339</v>
      </c>
      <c r="DK1613" s="294">
        <v>1781</v>
      </c>
      <c r="DL1613" s="294">
        <v>2223</v>
      </c>
      <c r="DM1613" s="294">
        <v>2555</v>
      </c>
      <c r="DN1613" s="187">
        <v>2889</v>
      </c>
    </row>
    <row r="1614" spans="103:118" x14ac:dyDescent="0.2">
      <c r="CY1614" s="187" t="s">
        <v>489</v>
      </c>
      <c r="CZ1614" s="295">
        <v>76935</v>
      </c>
      <c r="DA1614" s="294">
        <v>780</v>
      </c>
      <c r="DB1614" s="294">
        <v>930</v>
      </c>
      <c r="DC1614" s="294">
        <v>1150</v>
      </c>
      <c r="DD1614" s="294">
        <v>1520</v>
      </c>
      <c r="DE1614" s="294">
        <v>1910</v>
      </c>
      <c r="DF1614" s="294">
        <v>2196</v>
      </c>
      <c r="DG1614" s="187">
        <v>2483</v>
      </c>
      <c r="DH1614" s="294">
        <v>1014</v>
      </c>
      <c r="DI1614" s="294">
        <v>1209</v>
      </c>
      <c r="DJ1614" s="294">
        <v>1495</v>
      </c>
      <c r="DK1614" s="294">
        <v>1976</v>
      </c>
      <c r="DL1614" s="294">
        <v>2483</v>
      </c>
      <c r="DM1614" s="294">
        <v>2854</v>
      </c>
      <c r="DN1614" s="187">
        <v>3227</v>
      </c>
    </row>
    <row r="1615" spans="103:118" x14ac:dyDescent="0.2">
      <c r="CY1615" s="187" t="s">
        <v>489</v>
      </c>
      <c r="CZ1615" s="295">
        <v>76937</v>
      </c>
      <c r="DA1615" s="294">
        <v>780</v>
      </c>
      <c r="DB1615" s="294">
        <v>930</v>
      </c>
      <c r="DC1615" s="294">
        <v>1150</v>
      </c>
      <c r="DD1615" s="294">
        <v>1520</v>
      </c>
      <c r="DE1615" s="294">
        <v>1910</v>
      </c>
      <c r="DF1615" s="294">
        <v>2196</v>
      </c>
      <c r="DG1615" s="187">
        <v>2483</v>
      </c>
      <c r="DH1615" s="294">
        <v>1014</v>
      </c>
      <c r="DI1615" s="294">
        <v>1209</v>
      </c>
      <c r="DJ1615" s="294">
        <v>1495</v>
      </c>
      <c r="DK1615" s="294">
        <v>1976</v>
      </c>
      <c r="DL1615" s="294">
        <v>2483</v>
      </c>
      <c r="DM1615" s="294">
        <v>2854</v>
      </c>
      <c r="DN1615" s="187">
        <v>3227</v>
      </c>
    </row>
    <row r="1616" spans="103:118" x14ac:dyDescent="0.2">
      <c r="CY1616" s="187" t="s">
        <v>489</v>
      </c>
      <c r="CZ1616" s="295">
        <v>76939</v>
      </c>
      <c r="DA1616" s="294">
        <v>790</v>
      </c>
      <c r="DB1616" s="294">
        <v>940</v>
      </c>
      <c r="DC1616" s="294">
        <v>1160</v>
      </c>
      <c r="DD1616" s="294">
        <v>1540</v>
      </c>
      <c r="DE1616" s="294">
        <v>1930</v>
      </c>
      <c r="DF1616" s="294">
        <v>2219</v>
      </c>
      <c r="DG1616" s="187">
        <v>2509</v>
      </c>
      <c r="DH1616" s="294">
        <v>1027</v>
      </c>
      <c r="DI1616" s="294">
        <v>1222</v>
      </c>
      <c r="DJ1616" s="294">
        <v>1508</v>
      </c>
      <c r="DK1616" s="294">
        <v>2002</v>
      </c>
      <c r="DL1616" s="294">
        <v>2509</v>
      </c>
      <c r="DM1616" s="294">
        <v>2884</v>
      </c>
      <c r="DN1616" s="187">
        <v>3261</v>
      </c>
    </row>
    <row r="1617" spans="103:118" x14ac:dyDescent="0.2">
      <c r="CY1617" s="187" t="s">
        <v>489</v>
      </c>
      <c r="CZ1617" s="295">
        <v>76940</v>
      </c>
      <c r="DA1617" s="294">
        <v>780</v>
      </c>
      <c r="DB1617" s="294">
        <v>930</v>
      </c>
      <c r="DC1617" s="294">
        <v>1150</v>
      </c>
      <c r="DD1617" s="294">
        <v>1520</v>
      </c>
      <c r="DE1617" s="294">
        <v>1910</v>
      </c>
      <c r="DF1617" s="294">
        <v>2196</v>
      </c>
      <c r="DG1617" s="187">
        <v>2483</v>
      </c>
      <c r="DH1617" s="294">
        <v>1014</v>
      </c>
      <c r="DI1617" s="294">
        <v>1209</v>
      </c>
      <c r="DJ1617" s="294">
        <v>1495</v>
      </c>
      <c r="DK1617" s="294">
        <v>1976</v>
      </c>
      <c r="DL1617" s="294">
        <v>2483</v>
      </c>
      <c r="DM1617" s="294">
        <v>2854</v>
      </c>
      <c r="DN1617" s="187">
        <v>3227</v>
      </c>
    </row>
    <row r="1618" spans="103:118" x14ac:dyDescent="0.2">
      <c r="CY1618" s="187" t="s">
        <v>489</v>
      </c>
      <c r="CZ1618" s="295">
        <v>76941</v>
      </c>
      <c r="DA1618" s="294">
        <v>790</v>
      </c>
      <c r="DB1618" s="294">
        <v>940</v>
      </c>
      <c r="DC1618" s="294">
        <v>1170</v>
      </c>
      <c r="DD1618" s="294">
        <v>1550</v>
      </c>
      <c r="DE1618" s="294">
        <v>1950</v>
      </c>
      <c r="DF1618" s="294">
        <v>2242</v>
      </c>
      <c r="DG1618" s="187">
        <v>2535</v>
      </c>
      <c r="DH1618" s="294">
        <v>1027</v>
      </c>
      <c r="DI1618" s="294">
        <v>1222</v>
      </c>
      <c r="DJ1618" s="294">
        <v>1521</v>
      </c>
      <c r="DK1618" s="294">
        <v>2015</v>
      </c>
      <c r="DL1618" s="294">
        <v>2535</v>
      </c>
      <c r="DM1618" s="294">
        <v>2914</v>
      </c>
      <c r="DN1618" s="187">
        <v>3295</v>
      </c>
    </row>
    <row r="1619" spans="103:118" x14ac:dyDescent="0.2">
      <c r="CY1619" s="187" t="s">
        <v>489</v>
      </c>
      <c r="CZ1619" s="295">
        <v>76945</v>
      </c>
      <c r="DA1619" s="294">
        <v>780</v>
      </c>
      <c r="DB1619" s="294">
        <v>930</v>
      </c>
      <c r="DC1619" s="294">
        <v>1150</v>
      </c>
      <c r="DD1619" s="294">
        <v>1520</v>
      </c>
      <c r="DE1619" s="294">
        <v>1910</v>
      </c>
      <c r="DF1619" s="294">
        <v>2196</v>
      </c>
      <c r="DG1619" s="187">
        <v>2483</v>
      </c>
      <c r="DH1619" s="294">
        <v>1014</v>
      </c>
      <c r="DI1619" s="294">
        <v>1209</v>
      </c>
      <c r="DJ1619" s="294">
        <v>1495</v>
      </c>
      <c r="DK1619" s="294">
        <v>1976</v>
      </c>
      <c r="DL1619" s="294">
        <v>2483</v>
      </c>
      <c r="DM1619" s="294">
        <v>2854</v>
      </c>
      <c r="DN1619" s="187">
        <v>3227</v>
      </c>
    </row>
    <row r="1620" spans="103:118" x14ac:dyDescent="0.2">
      <c r="CY1620" s="187" t="s">
        <v>489</v>
      </c>
      <c r="CZ1620" s="295">
        <v>76955</v>
      </c>
      <c r="DA1620" s="294">
        <v>800</v>
      </c>
      <c r="DB1620" s="294">
        <v>960</v>
      </c>
      <c r="DC1620" s="294">
        <v>1180</v>
      </c>
      <c r="DD1620" s="294">
        <v>1570</v>
      </c>
      <c r="DE1620" s="294">
        <v>1970</v>
      </c>
      <c r="DF1620" s="294">
        <v>2265</v>
      </c>
      <c r="DG1620" s="187">
        <v>2561</v>
      </c>
      <c r="DH1620" s="294">
        <v>1040</v>
      </c>
      <c r="DI1620" s="294">
        <v>1248</v>
      </c>
      <c r="DJ1620" s="294">
        <v>1534</v>
      </c>
      <c r="DK1620" s="294">
        <v>2041</v>
      </c>
      <c r="DL1620" s="294">
        <v>2561</v>
      </c>
      <c r="DM1620" s="294">
        <v>2944</v>
      </c>
      <c r="DN1620" s="187">
        <v>3329</v>
      </c>
    </row>
    <row r="1621" spans="103:118" x14ac:dyDescent="0.2">
      <c r="CY1621" s="187" t="s">
        <v>489</v>
      </c>
      <c r="CZ1621" s="295">
        <v>76957</v>
      </c>
      <c r="DA1621" s="294">
        <v>860</v>
      </c>
      <c r="DB1621" s="294">
        <v>1020</v>
      </c>
      <c r="DC1621" s="294">
        <v>1270</v>
      </c>
      <c r="DD1621" s="294">
        <v>1680</v>
      </c>
      <c r="DE1621" s="294">
        <v>2110</v>
      </c>
      <c r="DF1621" s="294">
        <v>2426</v>
      </c>
      <c r="DG1621" s="187">
        <v>2743</v>
      </c>
      <c r="DH1621" s="294">
        <v>1118</v>
      </c>
      <c r="DI1621" s="294">
        <v>1326</v>
      </c>
      <c r="DJ1621" s="294">
        <v>1651</v>
      </c>
      <c r="DK1621" s="294">
        <v>2184</v>
      </c>
      <c r="DL1621" s="294">
        <v>2743</v>
      </c>
      <c r="DM1621" s="294">
        <v>3153</v>
      </c>
      <c r="DN1621" s="187">
        <v>3565</v>
      </c>
    </row>
    <row r="1622" spans="103:118" x14ac:dyDescent="0.2">
      <c r="CY1622" s="187" t="s">
        <v>489</v>
      </c>
      <c r="CZ1622" s="295">
        <v>76958</v>
      </c>
      <c r="DA1622" s="294">
        <v>770</v>
      </c>
      <c r="DB1622" s="294">
        <v>920</v>
      </c>
      <c r="DC1622" s="294">
        <v>1140</v>
      </c>
      <c r="DD1622" s="294">
        <v>1500</v>
      </c>
      <c r="DE1622" s="294">
        <v>1890</v>
      </c>
      <c r="DF1622" s="294">
        <v>2173</v>
      </c>
      <c r="DG1622" s="187">
        <v>2457</v>
      </c>
      <c r="DH1622" s="294">
        <v>1001</v>
      </c>
      <c r="DI1622" s="294">
        <v>1196</v>
      </c>
      <c r="DJ1622" s="294">
        <v>1482</v>
      </c>
      <c r="DK1622" s="294">
        <v>1950</v>
      </c>
      <c r="DL1622" s="294">
        <v>2457</v>
      </c>
      <c r="DM1622" s="294">
        <v>2824</v>
      </c>
      <c r="DN1622" s="187">
        <v>3194</v>
      </c>
    </row>
    <row r="1623" spans="103:118" x14ac:dyDescent="0.2">
      <c r="CY1623" s="187" t="s">
        <v>490</v>
      </c>
      <c r="CZ1623" s="295">
        <v>78002</v>
      </c>
      <c r="DA1623" s="294">
        <v>910</v>
      </c>
      <c r="DB1623" s="294">
        <v>1020</v>
      </c>
      <c r="DC1623" s="294">
        <v>1240</v>
      </c>
      <c r="DD1623" s="294">
        <v>1570</v>
      </c>
      <c r="DE1623" s="294">
        <v>1880</v>
      </c>
      <c r="DF1623" s="294">
        <v>2162</v>
      </c>
      <c r="DG1623" s="187">
        <v>2444</v>
      </c>
      <c r="DH1623" s="294">
        <v>1183</v>
      </c>
      <c r="DI1623" s="294">
        <v>1326</v>
      </c>
      <c r="DJ1623" s="294">
        <v>1612</v>
      </c>
      <c r="DK1623" s="294">
        <v>2041</v>
      </c>
      <c r="DL1623" s="294">
        <v>2444</v>
      </c>
      <c r="DM1623" s="294">
        <v>2810</v>
      </c>
      <c r="DN1623" s="187">
        <v>3177</v>
      </c>
    </row>
    <row r="1624" spans="103:118" x14ac:dyDescent="0.2">
      <c r="CY1624" s="187" t="s">
        <v>490</v>
      </c>
      <c r="CZ1624" s="295">
        <v>78003</v>
      </c>
      <c r="DA1624" s="294">
        <v>890</v>
      </c>
      <c r="DB1624" s="294">
        <v>990</v>
      </c>
      <c r="DC1624" s="294">
        <v>1210</v>
      </c>
      <c r="DD1624" s="294">
        <v>1540</v>
      </c>
      <c r="DE1624" s="294">
        <v>1810</v>
      </c>
      <c r="DF1624" s="294">
        <v>2081</v>
      </c>
      <c r="DG1624" s="187">
        <v>2353</v>
      </c>
      <c r="DH1624" s="294">
        <v>1157</v>
      </c>
      <c r="DI1624" s="294">
        <v>1287</v>
      </c>
      <c r="DJ1624" s="294">
        <v>1573</v>
      </c>
      <c r="DK1624" s="294">
        <v>2002</v>
      </c>
      <c r="DL1624" s="294">
        <v>2353</v>
      </c>
      <c r="DM1624" s="294">
        <v>2705</v>
      </c>
      <c r="DN1624" s="187">
        <v>3058</v>
      </c>
    </row>
    <row r="1625" spans="103:118" x14ac:dyDescent="0.2">
      <c r="CY1625" s="187" t="s">
        <v>490</v>
      </c>
      <c r="CZ1625" s="295">
        <v>78006</v>
      </c>
      <c r="DA1625" s="294">
        <v>1280</v>
      </c>
      <c r="DB1625" s="294">
        <v>1420</v>
      </c>
      <c r="DC1625" s="294">
        <v>1740</v>
      </c>
      <c r="DD1625" s="294">
        <v>2280</v>
      </c>
      <c r="DE1625" s="294">
        <v>2600</v>
      </c>
      <c r="DF1625" s="294">
        <v>2990</v>
      </c>
      <c r="DG1625" s="187">
        <v>3380</v>
      </c>
      <c r="DH1625" s="294">
        <v>1664</v>
      </c>
      <c r="DI1625" s="294">
        <v>1846</v>
      </c>
      <c r="DJ1625" s="294">
        <v>2262</v>
      </c>
      <c r="DK1625" s="294">
        <v>2964</v>
      </c>
      <c r="DL1625" s="294">
        <v>3380</v>
      </c>
      <c r="DM1625" s="294">
        <v>3887</v>
      </c>
      <c r="DN1625" s="187">
        <v>4394</v>
      </c>
    </row>
    <row r="1626" spans="103:118" x14ac:dyDescent="0.2">
      <c r="CY1626" s="187" t="s">
        <v>490</v>
      </c>
      <c r="CZ1626" s="295">
        <v>78009</v>
      </c>
      <c r="DA1626" s="294">
        <v>960</v>
      </c>
      <c r="DB1626" s="294">
        <v>1000</v>
      </c>
      <c r="DC1626" s="294">
        <v>1310</v>
      </c>
      <c r="DD1626" s="294">
        <v>1740</v>
      </c>
      <c r="DE1626" s="294">
        <v>1740</v>
      </c>
      <c r="DF1626" s="294">
        <v>2001</v>
      </c>
      <c r="DG1626" s="187">
        <v>2262</v>
      </c>
      <c r="DH1626" s="294">
        <v>1248</v>
      </c>
      <c r="DI1626" s="294">
        <v>1300</v>
      </c>
      <c r="DJ1626" s="294">
        <v>1703</v>
      </c>
      <c r="DK1626" s="294">
        <v>2262</v>
      </c>
      <c r="DL1626" s="294">
        <v>2262</v>
      </c>
      <c r="DM1626" s="294">
        <v>2601</v>
      </c>
      <c r="DN1626" s="187">
        <v>2940</v>
      </c>
    </row>
    <row r="1627" spans="103:118" x14ac:dyDescent="0.2">
      <c r="CY1627" s="187" t="s">
        <v>490</v>
      </c>
      <c r="CZ1627" s="295">
        <v>78010</v>
      </c>
      <c r="DA1627" s="294">
        <v>910</v>
      </c>
      <c r="DB1627" s="294">
        <v>1020</v>
      </c>
      <c r="DC1627" s="294">
        <v>1240</v>
      </c>
      <c r="DD1627" s="294">
        <v>1570</v>
      </c>
      <c r="DE1627" s="294">
        <v>1880</v>
      </c>
      <c r="DF1627" s="294">
        <v>2162</v>
      </c>
      <c r="DG1627" s="187">
        <v>2444</v>
      </c>
      <c r="DH1627" s="294">
        <v>1183</v>
      </c>
      <c r="DI1627" s="294">
        <v>1326</v>
      </c>
      <c r="DJ1627" s="294">
        <v>1612</v>
      </c>
      <c r="DK1627" s="294">
        <v>2041</v>
      </c>
      <c r="DL1627" s="294">
        <v>2444</v>
      </c>
      <c r="DM1627" s="294">
        <v>2810</v>
      </c>
      <c r="DN1627" s="187">
        <v>3177</v>
      </c>
    </row>
    <row r="1628" spans="103:118" x14ac:dyDescent="0.2">
      <c r="CY1628" s="187" t="s">
        <v>490</v>
      </c>
      <c r="CZ1628" s="295">
        <v>78015</v>
      </c>
      <c r="DA1628" s="294">
        <v>1600</v>
      </c>
      <c r="DB1628" s="294">
        <v>1790</v>
      </c>
      <c r="DC1628" s="294">
        <v>2190</v>
      </c>
      <c r="DD1628" s="294">
        <v>2800</v>
      </c>
      <c r="DE1628" s="294">
        <v>3300</v>
      </c>
      <c r="DF1628" s="294">
        <v>3795</v>
      </c>
      <c r="DG1628" s="187">
        <v>4290</v>
      </c>
      <c r="DH1628" s="294">
        <v>2080</v>
      </c>
      <c r="DI1628" s="294">
        <v>2327</v>
      </c>
      <c r="DJ1628" s="294">
        <v>2847</v>
      </c>
      <c r="DK1628" s="294">
        <v>3640</v>
      </c>
      <c r="DL1628" s="294">
        <v>4290</v>
      </c>
      <c r="DM1628" s="294">
        <v>4933</v>
      </c>
      <c r="DN1628" s="187">
        <v>5577</v>
      </c>
    </row>
    <row r="1629" spans="103:118" x14ac:dyDescent="0.2">
      <c r="CY1629" s="187" t="s">
        <v>490</v>
      </c>
      <c r="CZ1629" s="295">
        <v>78023</v>
      </c>
      <c r="DA1629" s="294">
        <v>1600</v>
      </c>
      <c r="DB1629" s="294">
        <v>1790</v>
      </c>
      <c r="DC1629" s="294">
        <v>2180</v>
      </c>
      <c r="DD1629" s="294">
        <v>2770</v>
      </c>
      <c r="DE1629" s="294">
        <v>3300</v>
      </c>
      <c r="DF1629" s="294">
        <v>3795</v>
      </c>
      <c r="DG1629" s="187">
        <v>4290</v>
      </c>
      <c r="DH1629" s="294">
        <v>2080</v>
      </c>
      <c r="DI1629" s="294">
        <v>2327</v>
      </c>
      <c r="DJ1629" s="294">
        <v>2834</v>
      </c>
      <c r="DK1629" s="294">
        <v>3601</v>
      </c>
      <c r="DL1629" s="294">
        <v>4290</v>
      </c>
      <c r="DM1629" s="294">
        <v>4933</v>
      </c>
      <c r="DN1629" s="187">
        <v>5577</v>
      </c>
    </row>
    <row r="1630" spans="103:118" x14ac:dyDescent="0.2">
      <c r="CY1630" s="187" t="s">
        <v>490</v>
      </c>
      <c r="CZ1630" s="295">
        <v>78039</v>
      </c>
      <c r="DA1630" s="294">
        <v>660</v>
      </c>
      <c r="DB1630" s="294">
        <v>690</v>
      </c>
      <c r="DC1630" s="294">
        <v>910</v>
      </c>
      <c r="DD1630" s="294">
        <v>1200</v>
      </c>
      <c r="DE1630" s="294">
        <v>1210</v>
      </c>
      <c r="DF1630" s="294">
        <v>1391</v>
      </c>
      <c r="DG1630" s="187">
        <v>1573</v>
      </c>
      <c r="DH1630" s="294">
        <v>858</v>
      </c>
      <c r="DI1630" s="294">
        <v>897</v>
      </c>
      <c r="DJ1630" s="294">
        <v>1183</v>
      </c>
      <c r="DK1630" s="294">
        <v>1560</v>
      </c>
      <c r="DL1630" s="294">
        <v>1573</v>
      </c>
      <c r="DM1630" s="294">
        <v>1808</v>
      </c>
      <c r="DN1630" s="187">
        <v>2044</v>
      </c>
    </row>
    <row r="1631" spans="103:118" x14ac:dyDescent="0.2">
      <c r="CY1631" s="187" t="s">
        <v>490</v>
      </c>
      <c r="CZ1631" s="295">
        <v>78052</v>
      </c>
      <c r="DA1631" s="294">
        <v>840</v>
      </c>
      <c r="DB1631" s="294">
        <v>980</v>
      </c>
      <c r="DC1631" s="294">
        <v>1140</v>
      </c>
      <c r="DD1631" s="294">
        <v>1440</v>
      </c>
      <c r="DE1631" s="294">
        <v>1580</v>
      </c>
      <c r="DF1631" s="294">
        <v>1817</v>
      </c>
      <c r="DG1631" s="187">
        <v>2054</v>
      </c>
      <c r="DH1631" s="294">
        <v>1092</v>
      </c>
      <c r="DI1631" s="294">
        <v>1274</v>
      </c>
      <c r="DJ1631" s="294">
        <v>1482</v>
      </c>
      <c r="DK1631" s="294">
        <v>1872</v>
      </c>
      <c r="DL1631" s="294">
        <v>2054</v>
      </c>
      <c r="DM1631" s="294">
        <v>2362</v>
      </c>
      <c r="DN1631" s="187">
        <v>2670</v>
      </c>
    </row>
    <row r="1632" spans="103:118" x14ac:dyDescent="0.2">
      <c r="CY1632" s="187" t="s">
        <v>490</v>
      </c>
      <c r="CZ1632" s="295">
        <v>78054</v>
      </c>
      <c r="DA1632" s="294">
        <v>1060</v>
      </c>
      <c r="DB1632" s="294">
        <v>1190</v>
      </c>
      <c r="DC1632" s="294">
        <v>1450</v>
      </c>
      <c r="DD1632" s="294">
        <v>1840</v>
      </c>
      <c r="DE1632" s="294">
        <v>2190</v>
      </c>
      <c r="DF1632" s="294">
        <v>2518</v>
      </c>
      <c r="DG1632" s="187">
        <v>2847</v>
      </c>
      <c r="DH1632" s="294">
        <v>1378</v>
      </c>
      <c r="DI1632" s="294">
        <v>1547</v>
      </c>
      <c r="DJ1632" s="294">
        <v>1885</v>
      </c>
      <c r="DK1632" s="294">
        <v>2392</v>
      </c>
      <c r="DL1632" s="294">
        <v>2847</v>
      </c>
      <c r="DM1632" s="294">
        <v>3273</v>
      </c>
      <c r="DN1632" s="187">
        <v>3701</v>
      </c>
    </row>
    <row r="1633" spans="103:118" x14ac:dyDescent="0.2">
      <c r="CY1633" s="187" t="s">
        <v>490</v>
      </c>
      <c r="CZ1633" s="295">
        <v>78055</v>
      </c>
      <c r="DA1633" s="294">
        <v>910</v>
      </c>
      <c r="DB1633" s="294">
        <v>1020</v>
      </c>
      <c r="DC1633" s="294">
        <v>1240</v>
      </c>
      <c r="DD1633" s="294">
        <v>1570</v>
      </c>
      <c r="DE1633" s="294">
        <v>1880</v>
      </c>
      <c r="DF1633" s="294">
        <v>2162</v>
      </c>
      <c r="DG1633" s="187">
        <v>2444</v>
      </c>
      <c r="DH1633" s="294">
        <v>1183</v>
      </c>
      <c r="DI1633" s="294">
        <v>1326</v>
      </c>
      <c r="DJ1633" s="294">
        <v>1612</v>
      </c>
      <c r="DK1633" s="294">
        <v>2041</v>
      </c>
      <c r="DL1633" s="294">
        <v>2444</v>
      </c>
      <c r="DM1633" s="294">
        <v>2810</v>
      </c>
      <c r="DN1633" s="187">
        <v>3177</v>
      </c>
    </row>
    <row r="1634" spans="103:118" x14ac:dyDescent="0.2">
      <c r="CY1634" s="187" t="s">
        <v>490</v>
      </c>
      <c r="CZ1634" s="295">
        <v>78063</v>
      </c>
      <c r="DA1634" s="294">
        <v>1210</v>
      </c>
      <c r="DB1634" s="294">
        <v>1350</v>
      </c>
      <c r="DC1634" s="294">
        <v>1650</v>
      </c>
      <c r="DD1634" s="294">
        <v>2090</v>
      </c>
      <c r="DE1634" s="294">
        <v>2500</v>
      </c>
      <c r="DF1634" s="294">
        <v>2875</v>
      </c>
      <c r="DG1634" s="187">
        <v>3250</v>
      </c>
      <c r="DH1634" s="294">
        <v>1573</v>
      </c>
      <c r="DI1634" s="294">
        <v>1755</v>
      </c>
      <c r="DJ1634" s="294">
        <v>2145</v>
      </c>
      <c r="DK1634" s="294">
        <v>2717</v>
      </c>
      <c r="DL1634" s="294">
        <v>3250</v>
      </c>
      <c r="DM1634" s="294">
        <v>3737</v>
      </c>
      <c r="DN1634" s="187">
        <v>4225</v>
      </c>
    </row>
    <row r="1635" spans="103:118" x14ac:dyDescent="0.2">
      <c r="CY1635" s="187" t="s">
        <v>490</v>
      </c>
      <c r="CZ1635" s="295">
        <v>78064</v>
      </c>
      <c r="DA1635" s="294">
        <v>1020</v>
      </c>
      <c r="DB1635" s="294">
        <v>1240</v>
      </c>
      <c r="DC1635" s="294">
        <v>1390</v>
      </c>
      <c r="DD1635" s="294">
        <v>1720</v>
      </c>
      <c r="DE1635" s="294">
        <v>1940</v>
      </c>
      <c r="DF1635" s="294">
        <v>2231</v>
      </c>
      <c r="DG1635" s="187">
        <v>2522</v>
      </c>
      <c r="DH1635" s="294">
        <v>1326</v>
      </c>
      <c r="DI1635" s="294">
        <v>1612</v>
      </c>
      <c r="DJ1635" s="294">
        <v>1807</v>
      </c>
      <c r="DK1635" s="294">
        <v>2236</v>
      </c>
      <c r="DL1635" s="294">
        <v>2522</v>
      </c>
      <c r="DM1635" s="294">
        <v>2900</v>
      </c>
      <c r="DN1635" s="187">
        <v>3278</v>
      </c>
    </row>
    <row r="1636" spans="103:118" x14ac:dyDescent="0.2">
      <c r="CY1636" s="187" t="s">
        <v>490</v>
      </c>
      <c r="CZ1636" s="295">
        <v>78069</v>
      </c>
      <c r="DA1636" s="294">
        <v>680</v>
      </c>
      <c r="DB1636" s="294">
        <v>800</v>
      </c>
      <c r="DC1636" s="294">
        <v>920</v>
      </c>
      <c r="DD1636" s="294">
        <v>1150</v>
      </c>
      <c r="DE1636" s="294">
        <v>1330</v>
      </c>
      <c r="DF1636" s="294">
        <v>1529</v>
      </c>
      <c r="DG1636" s="187">
        <v>1729</v>
      </c>
      <c r="DH1636" s="294">
        <v>884</v>
      </c>
      <c r="DI1636" s="294">
        <v>1040</v>
      </c>
      <c r="DJ1636" s="294">
        <v>1196</v>
      </c>
      <c r="DK1636" s="294">
        <v>1495</v>
      </c>
      <c r="DL1636" s="294">
        <v>1729</v>
      </c>
      <c r="DM1636" s="294">
        <v>1987</v>
      </c>
      <c r="DN1636" s="187">
        <v>2247</v>
      </c>
    </row>
    <row r="1637" spans="103:118" x14ac:dyDescent="0.2">
      <c r="CY1637" s="187" t="s">
        <v>490</v>
      </c>
      <c r="CZ1637" s="295">
        <v>78070</v>
      </c>
      <c r="DA1637" s="294">
        <v>1180</v>
      </c>
      <c r="DB1637" s="294">
        <v>1320</v>
      </c>
      <c r="DC1637" s="294">
        <v>1610</v>
      </c>
      <c r="DD1637" s="294">
        <v>2040</v>
      </c>
      <c r="DE1637" s="294">
        <v>2440</v>
      </c>
      <c r="DF1637" s="294">
        <v>2806</v>
      </c>
      <c r="DG1637" s="187">
        <v>3172</v>
      </c>
      <c r="DH1637" s="294">
        <v>1534</v>
      </c>
      <c r="DI1637" s="294">
        <v>1716</v>
      </c>
      <c r="DJ1637" s="294">
        <v>2093</v>
      </c>
      <c r="DK1637" s="294">
        <v>2652</v>
      </c>
      <c r="DL1637" s="294">
        <v>3172</v>
      </c>
      <c r="DM1637" s="294">
        <v>3647</v>
      </c>
      <c r="DN1637" s="187">
        <v>4123</v>
      </c>
    </row>
    <row r="1638" spans="103:118" x14ac:dyDescent="0.2">
      <c r="CY1638" s="187" t="s">
        <v>490</v>
      </c>
      <c r="CZ1638" s="295">
        <v>78073</v>
      </c>
      <c r="DA1638" s="294">
        <v>830</v>
      </c>
      <c r="DB1638" s="294">
        <v>950</v>
      </c>
      <c r="DC1638" s="294">
        <v>1130</v>
      </c>
      <c r="DD1638" s="294">
        <v>1430</v>
      </c>
      <c r="DE1638" s="294">
        <v>1680</v>
      </c>
      <c r="DF1638" s="294">
        <v>1932</v>
      </c>
      <c r="DG1638" s="187">
        <v>2184</v>
      </c>
      <c r="DH1638" s="294">
        <v>1079</v>
      </c>
      <c r="DI1638" s="294">
        <v>1235</v>
      </c>
      <c r="DJ1638" s="294">
        <v>1469</v>
      </c>
      <c r="DK1638" s="294">
        <v>1859</v>
      </c>
      <c r="DL1638" s="294">
        <v>2184</v>
      </c>
      <c r="DM1638" s="294">
        <v>2511</v>
      </c>
      <c r="DN1638" s="187">
        <v>2839</v>
      </c>
    </row>
    <row r="1639" spans="103:118" x14ac:dyDescent="0.2">
      <c r="CY1639" s="187" t="s">
        <v>490</v>
      </c>
      <c r="CZ1639" s="295">
        <v>78101</v>
      </c>
      <c r="DA1639" s="294">
        <v>810</v>
      </c>
      <c r="DB1639" s="294">
        <v>930</v>
      </c>
      <c r="DC1639" s="294">
        <v>1130</v>
      </c>
      <c r="DD1639" s="294">
        <v>1440</v>
      </c>
      <c r="DE1639" s="294">
        <v>1740</v>
      </c>
      <c r="DF1639" s="294">
        <v>2001</v>
      </c>
      <c r="DG1639" s="187">
        <v>2262</v>
      </c>
      <c r="DH1639" s="294">
        <v>1053</v>
      </c>
      <c r="DI1639" s="294">
        <v>1209</v>
      </c>
      <c r="DJ1639" s="294">
        <v>1469</v>
      </c>
      <c r="DK1639" s="294">
        <v>1872</v>
      </c>
      <c r="DL1639" s="294">
        <v>2262</v>
      </c>
      <c r="DM1639" s="294">
        <v>2601</v>
      </c>
      <c r="DN1639" s="187">
        <v>2940</v>
      </c>
    </row>
    <row r="1640" spans="103:118" x14ac:dyDescent="0.2">
      <c r="CY1640" s="187" t="s">
        <v>490</v>
      </c>
      <c r="CZ1640" s="295">
        <v>78108</v>
      </c>
      <c r="DA1640" s="294">
        <v>1600</v>
      </c>
      <c r="DB1640" s="294">
        <v>1800</v>
      </c>
      <c r="DC1640" s="294">
        <v>2190</v>
      </c>
      <c r="DD1640" s="294">
        <v>2770</v>
      </c>
      <c r="DE1640" s="294">
        <v>3310</v>
      </c>
      <c r="DF1640" s="294">
        <v>3806</v>
      </c>
      <c r="DG1640" s="187">
        <v>4303</v>
      </c>
      <c r="DH1640" s="294">
        <v>2080</v>
      </c>
      <c r="DI1640" s="294">
        <v>2340</v>
      </c>
      <c r="DJ1640" s="294">
        <v>2847</v>
      </c>
      <c r="DK1640" s="294">
        <v>3601</v>
      </c>
      <c r="DL1640" s="294">
        <v>4303</v>
      </c>
      <c r="DM1640" s="294">
        <v>4947</v>
      </c>
      <c r="DN1640" s="187">
        <v>5593</v>
      </c>
    </row>
    <row r="1641" spans="103:118" x14ac:dyDescent="0.2">
      <c r="CY1641" s="187" t="s">
        <v>490</v>
      </c>
      <c r="CZ1641" s="295">
        <v>78109</v>
      </c>
      <c r="DA1641" s="294">
        <v>1300</v>
      </c>
      <c r="DB1641" s="294">
        <v>1460</v>
      </c>
      <c r="DC1641" s="294">
        <v>1780</v>
      </c>
      <c r="DD1641" s="294">
        <v>2250</v>
      </c>
      <c r="DE1641" s="294">
        <v>2690</v>
      </c>
      <c r="DF1641" s="294">
        <v>3093</v>
      </c>
      <c r="DG1641" s="187">
        <v>3497</v>
      </c>
      <c r="DH1641" s="294">
        <v>1690</v>
      </c>
      <c r="DI1641" s="294">
        <v>1898</v>
      </c>
      <c r="DJ1641" s="294">
        <v>2314</v>
      </c>
      <c r="DK1641" s="294">
        <v>2925</v>
      </c>
      <c r="DL1641" s="294">
        <v>3497</v>
      </c>
      <c r="DM1641" s="294">
        <v>4020</v>
      </c>
      <c r="DN1641" s="187">
        <v>4546</v>
      </c>
    </row>
    <row r="1642" spans="103:118" x14ac:dyDescent="0.2">
      <c r="CY1642" s="187" t="s">
        <v>490</v>
      </c>
      <c r="CZ1642" s="295">
        <v>78112</v>
      </c>
      <c r="DA1642" s="294">
        <v>1000</v>
      </c>
      <c r="DB1642" s="294">
        <v>1120</v>
      </c>
      <c r="DC1642" s="294">
        <v>1370</v>
      </c>
      <c r="DD1642" s="294">
        <v>1730</v>
      </c>
      <c r="DE1642" s="294">
        <v>2070</v>
      </c>
      <c r="DF1642" s="294">
        <v>2380</v>
      </c>
      <c r="DG1642" s="187">
        <v>2691</v>
      </c>
      <c r="DH1642" s="294">
        <v>1300</v>
      </c>
      <c r="DI1642" s="294">
        <v>1456</v>
      </c>
      <c r="DJ1642" s="294">
        <v>1781</v>
      </c>
      <c r="DK1642" s="294">
        <v>2249</v>
      </c>
      <c r="DL1642" s="294">
        <v>2691</v>
      </c>
      <c r="DM1642" s="294">
        <v>3094</v>
      </c>
      <c r="DN1642" s="187">
        <v>3498</v>
      </c>
    </row>
    <row r="1643" spans="103:118" x14ac:dyDescent="0.2">
      <c r="CY1643" s="187" t="s">
        <v>490</v>
      </c>
      <c r="CZ1643" s="295">
        <v>78113</v>
      </c>
      <c r="DA1643" s="294">
        <v>960</v>
      </c>
      <c r="DB1643" s="294">
        <v>1090</v>
      </c>
      <c r="DC1643" s="294">
        <v>1310</v>
      </c>
      <c r="DD1643" s="294">
        <v>1660</v>
      </c>
      <c r="DE1643" s="294">
        <v>1970</v>
      </c>
      <c r="DF1643" s="294">
        <v>2265</v>
      </c>
      <c r="DG1643" s="187">
        <v>2561</v>
      </c>
      <c r="DH1643" s="294">
        <v>1248</v>
      </c>
      <c r="DI1643" s="294">
        <v>1417</v>
      </c>
      <c r="DJ1643" s="294">
        <v>1703</v>
      </c>
      <c r="DK1643" s="294">
        <v>2158</v>
      </c>
      <c r="DL1643" s="294">
        <v>2561</v>
      </c>
      <c r="DM1643" s="294">
        <v>2944</v>
      </c>
      <c r="DN1643" s="187">
        <v>3329</v>
      </c>
    </row>
    <row r="1644" spans="103:118" x14ac:dyDescent="0.2">
      <c r="CY1644" s="187" t="s">
        <v>490</v>
      </c>
      <c r="CZ1644" s="295">
        <v>78114</v>
      </c>
      <c r="DA1644" s="294">
        <v>960</v>
      </c>
      <c r="DB1644" s="294">
        <v>1080</v>
      </c>
      <c r="DC1644" s="294">
        <v>1310</v>
      </c>
      <c r="DD1644" s="294">
        <v>1660</v>
      </c>
      <c r="DE1644" s="294">
        <v>1980</v>
      </c>
      <c r="DF1644" s="294">
        <v>2277</v>
      </c>
      <c r="DG1644" s="187">
        <v>2574</v>
      </c>
      <c r="DH1644" s="294">
        <v>1248</v>
      </c>
      <c r="DI1644" s="294">
        <v>1404</v>
      </c>
      <c r="DJ1644" s="294">
        <v>1703</v>
      </c>
      <c r="DK1644" s="294">
        <v>2158</v>
      </c>
      <c r="DL1644" s="294">
        <v>2574</v>
      </c>
      <c r="DM1644" s="294">
        <v>2960</v>
      </c>
      <c r="DN1644" s="187">
        <v>3346</v>
      </c>
    </row>
    <row r="1645" spans="103:118" x14ac:dyDescent="0.2">
      <c r="CY1645" s="187" t="s">
        <v>490</v>
      </c>
      <c r="CZ1645" s="295">
        <v>78115</v>
      </c>
      <c r="DA1645" s="294">
        <v>1160</v>
      </c>
      <c r="DB1645" s="294">
        <v>1300</v>
      </c>
      <c r="DC1645" s="294">
        <v>1590</v>
      </c>
      <c r="DD1645" s="294">
        <v>2010</v>
      </c>
      <c r="DE1645" s="294">
        <v>2410</v>
      </c>
      <c r="DF1645" s="294">
        <v>2771</v>
      </c>
      <c r="DG1645" s="187">
        <v>3133</v>
      </c>
      <c r="DH1645" s="294">
        <v>1508</v>
      </c>
      <c r="DI1645" s="294">
        <v>1690</v>
      </c>
      <c r="DJ1645" s="294">
        <v>2067</v>
      </c>
      <c r="DK1645" s="294">
        <v>2613</v>
      </c>
      <c r="DL1645" s="294">
        <v>3133</v>
      </c>
      <c r="DM1645" s="294">
        <v>3602</v>
      </c>
      <c r="DN1645" s="187">
        <v>4072</v>
      </c>
    </row>
    <row r="1646" spans="103:118" x14ac:dyDescent="0.2">
      <c r="CY1646" s="187" t="s">
        <v>490</v>
      </c>
      <c r="CZ1646" s="295">
        <v>78121</v>
      </c>
      <c r="DA1646" s="294">
        <v>1080</v>
      </c>
      <c r="DB1646" s="294">
        <v>1210</v>
      </c>
      <c r="DC1646" s="294">
        <v>1470</v>
      </c>
      <c r="DD1646" s="294">
        <v>1860</v>
      </c>
      <c r="DE1646" s="294">
        <v>2220</v>
      </c>
      <c r="DF1646" s="294">
        <v>2553</v>
      </c>
      <c r="DG1646" s="187">
        <v>2886</v>
      </c>
      <c r="DH1646" s="294">
        <v>1404</v>
      </c>
      <c r="DI1646" s="294">
        <v>1573</v>
      </c>
      <c r="DJ1646" s="294">
        <v>1911</v>
      </c>
      <c r="DK1646" s="294">
        <v>2418</v>
      </c>
      <c r="DL1646" s="294">
        <v>2886</v>
      </c>
      <c r="DM1646" s="294">
        <v>3318</v>
      </c>
      <c r="DN1646" s="187">
        <v>3751</v>
      </c>
    </row>
    <row r="1647" spans="103:118" x14ac:dyDescent="0.2">
      <c r="CY1647" s="187" t="s">
        <v>490</v>
      </c>
      <c r="CZ1647" s="295">
        <v>78123</v>
      </c>
      <c r="DA1647" s="294">
        <v>910</v>
      </c>
      <c r="DB1647" s="294">
        <v>1020</v>
      </c>
      <c r="DC1647" s="294">
        <v>1240</v>
      </c>
      <c r="DD1647" s="294">
        <v>1570</v>
      </c>
      <c r="DE1647" s="294">
        <v>1880</v>
      </c>
      <c r="DF1647" s="294">
        <v>2162</v>
      </c>
      <c r="DG1647" s="187">
        <v>2444</v>
      </c>
      <c r="DH1647" s="294">
        <v>1183</v>
      </c>
      <c r="DI1647" s="294">
        <v>1326</v>
      </c>
      <c r="DJ1647" s="294">
        <v>1612</v>
      </c>
      <c r="DK1647" s="294">
        <v>2041</v>
      </c>
      <c r="DL1647" s="294">
        <v>2444</v>
      </c>
      <c r="DM1647" s="294">
        <v>2810</v>
      </c>
      <c r="DN1647" s="187">
        <v>3177</v>
      </c>
    </row>
    <row r="1648" spans="103:118" x14ac:dyDescent="0.2">
      <c r="CY1648" s="187" t="s">
        <v>490</v>
      </c>
      <c r="CZ1648" s="295">
        <v>78124</v>
      </c>
      <c r="DA1648" s="294">
        <v>1000</v>
      </c>
      <c r="DB1648" s="294">
        <v>1120</v>
      </c>
      <c r="DC1648" s="294">
        <v>1370</v>
      </c>
      <c r="DD1648" s="294">
        <v>1730</v>
      </c>
      <c r="DE1648" s="294">
        <v>2070</v>
      </c>
      <c r="DF1648" s="294">
        <v>2380</v>
      </c>
      <c r="DG1648" s="187">
        <v>2691</v>
      </c>
      <c r="DH1648" s="294">
        <v>1300</v>
      </c>
      <c r="DI1648" s="294">
        <v>1456</v>
      </c>
      <c r="DJ1648" s="294">
        <v>1781</v>
      </c>
      <c r="DK1648" s="294">
        <v>2249</v>
      </c>
      <c r="DL1648" s="294">
        <v>2691</v>
      </c>
      <c r="DM1648" s="294">
        <v>3094</v>
      </c>
      <c r="DN1648" s="187">
        <v>3498</v>
      </c>
    </row>
    <row r="1649" spans="103:118" x14ac:dyDescent="0.2">
      <c r="CY1649" s="187" t="s">
        <v>490</v>
      </c>
      <c r="CZ1649" s="295">
        <v>78130</v>
      </c>
      <c r="DA1649" s="294">
        <v>1140</v>
      </c>
      <c r="DB1649" s="294">
        <v>1280</v>
      </c>
      <c r="DC1649" s="294">
        <v>1560</v>
      </c>
      <c r="DD1649" s="294">
        <v>1980</v>
      </c>
      <c r="DE1649" s="294">
        <v>2360</v>
      </c>
      <c r="DF1649" s="294">
        <v>2714</v>
      </c>
      <c r="DG1649" s="187">
        <v>3068</v>
      </c>
      <c r="DH1649" s="294">
        <v>1482</v>
      </c>
      <c r="DI1649" s="294">
        <v>1664</v>
      </c>
      <c r="DJ1649" s="294">
        <v>2028</v>
      </c>
      <c r="DK1649" s="294">
        <v>2574</v>
      </c>
      <c r="DL1649" s="294">
        <v>3068</v>
      </c>
      <c r="DM1649" s="294">
        <v>3528</v>
      </c>
      <c r="DN1649" s="187">
        <v>3988</v>
      </c>
    </row>
    <row r="1650" spans="103:118" x14ac:dyDescent="0.2">
      <c r="CY1650" s="187" t="s">
        <v>490</v>
      </c>
      <c r="CZ1650" s="295">
        <v>78131</v>
      </c>
      <c r="DA1650" s="294">
        <v>1190</v>
      </c>
      <c r="DB1650" s="294">
        <v>1340</v>
      </c>
      <c r="DC1650" s="294">
        <v>1630</v>
      </c>
      <c r="DD1650" s="294">
        <v>2060</v>
      </c>
      <c r="DE1650" s="294">
        <v>2470</v>
      </c>
      <c r="DF1650" s="294">
        <v>2840</v>
      </c>
      <c r="DG1650" s="187">
        <v>3211</v>
      </c>
      <c r="DH1650" s="294">
        <v>1547</v>
      </c>
      <c r="DI1650" s="294">
        <v>1742</v>
      </c>
      <c r="DJ1650" s="294">
        <v>2119</v>
      </c>
      <c r="DK1650" s="294">
        <v>2678</v>
      </c>
      <c r="DL1650" s="294">
        <v>3211</v>
      </c>
      <c r="DM1650" s="294">
        <v>3692</v>
      </c>
      <c r="DN1650" s="187">
        <v>4174</v>
      </c>
    </row>
    <row r="1651" spans="103:118" x14ac:dyDescent="0.2">
      <c r="CY1651" s="187" t="s">
        <v>490</v>
      </c>
      <c r="CZ1651" s="295">
        <v>78132</v>
      </c>
      <c r="DA1651" s="294">
        <v>1190</v>
      </c>
      <c r="DB1651" s="294">
        <v>1340</v>
      </c>
      <c r="DC1651" s="294">
        <v>1630</v>
      </c>
      <c r="DD1651" s="294">
        <v>2060</v>
      </c>
      <c r="DE1651" s="294">
        <v>2470</v>
      </c>
      <c r="DF1651" s="294">
        <v>2840</v>
      </c>
      <c r="DG1651" s="187">
        <v>3211</v>
      </c>
      <c r="DH1651" s="294">
        <v>1547</v>
      </c>
      <c r="DI1651" s="294">
        <v>1742</v>
      </c>
      <c r="DJ1651" s="294">
        <v>2119</v>
      </c>
      <c r="DK1651" s="294">
        <v>2678</v>
      </c>
      <c r="DL1651" s="294">
        <v>3211</v>
      </c>
      <c r="DM1651" s="294">
        <v>3692</v>
      </c>
      <c r="DN1651" s="187">
        <v>4174</v>
      </c>
    </row>
    <row r="1652" spans="103:118" x14ac:dyDescent="0.2">
      <c r="CY1652" s="187" t="s">
        <v>490</v>
      </c>
      <c r="CZ1652" s="295">
        <v>78133</v>
      </c>
      <c r="DA1652" s="294">
        <v>1060</v>
      </c>
      <c r="DB1652" s="294">
        <v>1190</v>
      </c>
      <c r="DC1652" s="294">
        <v>1450</v>
      </c>
      <c r="DD1652" s="294">
        <v>1840</v>
      </c>
      <c r="DE1652" s="294">
        <v>2190</v>
      </c>
      <c r="DF1652" s="294">
        <v>2518</v>
      </c>
      <c r="DG1652" s="187">
        <v>2847</v>
      </c>
      <c r="DH1652" s="294">
        <v>1378</v>
      </c>
      <c r="DI1652" s="294">
        <v>1547</v>
      </c>
      <c r="DJ1652" s="294">
        <v>1885</v>
      </c>
      <c r="DK1652" s="294">
        <v>2392</v>
      </c>
      <c r="DL1652" s="294">
        <v>2847</v>
      </c>
      <c r="DM1652" s="294">
        <v>3273</v>
      </c>
      <c r="DN1652" s="187">
        <v>3701</v>
      </c>
    </row>
    <row r="1653" spans="103:118" x14ac:dyDescent="0.2">
      <c r="CY1653" s="187" t="s">
        <v>490</v>
      </c>
      <c r="CZ1653" s="295">
        <v>78140</v>
      </c>
      <c r="DA1653" s="294">
        <v>850</v>
      </c>
      <c r="DB1653" s="294">
        <v>950</v>
      </c>
      <c r="DC1653" s="294">
        <v>1160</v>
      </c>
      <c r="DD1653" s="294">
        <v>1470</v>
      </c>
      <c r="DE1653" s="294">
        <v>1760</v>
      </c>
      <c r="DF1653" s="294">
        <v>2024</v>
      </c>
      <c r="DG1653" s="187">
        <v>2288</v>
      </c>
      <c r="DH1653" s="294">
        <v>1105</v>
      </c>
      <c r="DI1653" s="294">
        <v>1235</v>
      </c>
      <c r="DJ1653" s="294">
        <v>1508</v>
      </c>
      <c r="DK1653" s="294">
        <v>1911</v>
      </c>
      <c r="DL1653" s="294">
        <v>2288</v>
      </c>
      <c r="DM1653" s="294">
        <v>2631</v>
      </c>
      <c r="DN1653" s="187">
        <v>2974</v>
      </c>
    </row>
    <row r="1654" spans="103:118" x14ac:dyDescent="0.2">
      <c r="CY1654" s="187" t="s">
        <v>490</v>
      </c>
      <c r="CZ1654" s="295">
        <v>78143</v>
      </c>
      <c r="DA1654" s="294">
        <v>870</v>
      </c>
      <c r="DB1654" s="294">
        <v>970</v>
      </c>
      <c r="DC1654" s="294">
        <v>1180</v>
      </c>
      <c r="DD1654" s="294">
        <v>1500</v>
      </c>
      <c r="DE1654" s="294">
        <v>1790</v>
      </c>
      <c r="DF1654" s="294">
        <v>2058</v>
      </c>
      <c r="DG1654" s="187">
        <v>2327</v>
      </c>
      <c r="DH1654" s="294">
        <v>1131</v>
      </c>
      <c r="DI1654" s="294">
        <v>1261</v>
      </c>
      <c r="DJ1654" s="294">
        <v>1534</v>
      </c>
      <c r="DK1654" s="294">
        <v>1950</v>
      </c>
      <c r="DL1654" s="294">
        <v>2327</v>
      </c>
      <c r="DM1654" s="294">
        <v>2675</v>
      </c>
      <c r="DN1654" s="187">
        <v>3025</v>
      </c>
    </row>
    <row r="1655" spans="103:118" x14ac:dyDescent="0.2">
      <c r="CY1655" s="187" t="s">
        <v>490</v>
      </c>
      <c r="CZ1655" s="295">
        <v>78147</v>
      </c>
      <c r="DA1655" s="294">
        <v>940</v>
      </c>
      <c r="DB1655" s="294">
        <v>1050</v>
      </c>
      <c r="DC1655" s="294">
        <v>1280</v>
      </c>
      <c r="DD1655" s="294">
        <v>1620</v>
      </c>
      <c r="DE1655" s="294">
        <v>1940</v>
      </c>
      <c r="DF1655" s="294">
        <v>2231</v>
      </c>
      <c r="DG1655" s="187">
        <v>2522</v>
      </c>
      <c r="DH1655" s="294">
        <v>1222</v>
      </c>
      <c r="DI1655" s="294">
        <v>1365</v>
      </c>
      <c r="DJ1655" s="294">
        <v>1664</v>
      </c>
      <c r="DK1655" s="294">
        <v>2106</v>
      </c>
      <c r="DL1655" s="294">
        <v>2522</v>
      </c>
      <c r="DM1655" s="294">
        <v>2900</v>
      </c>
      <c r="DN1655" s="187">
        <v>3278</v>
      </c>
    </row>
    <row r="1656" spans="103:118" x14ac:dyDescent="0.2">
      <c r="CY1656" s="187" t="s">
        <v>490</v>
      </c>
      <c r="CZ1656" s="295">
        <v>78148</v>
      </c>
      <c r="DA1656" s="294">
        <v>1040</v>
      </c>
      <c r="DB1656" s="294">
        <v>1170</v>
      </c>
      <c r="DC1656" s="294">
        <v>1420</v>
      </c>
      <c r="DD1656" s="294">
        <v>1800</v>
      </c>
      <c r="DE1656" s="294">
        <v>2150</v>
      </c>
      <c r="DF1656" s="294">
        <v>2472</v>
      </c>
      <c r="DG1656" s="187">
        <v>2795</v>
      </c>
      <c r="DH1656" s="294">
        <v>1352</v>
      </c>
      <c r="DI1656" s="294">
        <v>1521</v>
      </c>
      <c r="DJ1656" s="294">
        <v>1846</v>
      </c>
      <c r="DK1656" s="294">
        <v>2340</v>
      </c>
      <c r="DL1656" s="294">
        <v>2795</v>
      </c>
      <c r="DM1656" s="294">
        <v>3213</v>
      </c>
      <c r="DN1656" s="187">
        <v>3633</v>
      </c>
    </row>
    <row r="1657" spans="103:118" x14ac:dyDescent="0.2">
      <c r="CY1657" s="187" t="s">
        <v>490</v>
      </c>
      <c r="CZ1657" s="295">
        <v>78150</v>
      </c>
      <c r="DA1657" s="294">
        <v>1060</v>
      </c>
      <c r="DB1657" s="294">
        <v>1190</v>
      </c>
      <c r="DC1657" s="294">
        <v>1450</v>
      </c>
      <c r="DD1657" s="294">
        <v>1840</v>
      </c>
      <c r="DE1657" s="294">
        <v>2190</v>
      </c>
      <c r="DF1657" s="294">
        <v>2518</v>
      </c>
      <c r="DG1657" s="187">
        <v>2847</v>
      </c>
      <c r="DH1657" s="294">
        <v>1378</v>
      </c>
      <c r="DI1657" s="294">
        <v>1547</v>
      </c>
      <c r="DJ1657" s="294">
        <v>1885</v>
      </c>
      <c r="DK1657" s="294">
        <v>2392</v>
      </c>
      <c r="DL1657" s="294">
        <v>2847</v>
      </c>
      <c r="DM1657" s="294">
        <v>3273</v>
      </c>
      <c r="DN1657" s="187">
        <v>3701</v>
      </c>
    </row>
    <row r="1658" spans="103:118" x14ac:dyDescent="0.2">
      <c r="CY1658" s="187" t="s">
        <v>490</v>
      </c>
      <c r="CZ1658" s="295">
        <v>78152</v>
      </c>
      <c r="DA1658" s="294">
        <v>1190</v>
      </c>
      <c r="DB1658" s="294">
        <v>1330</v>
      </c>
      <c r="DC1658" s="294">
        <v>1620</v>
      </c>
      <c r="DD1658" s="294">
        <v>2050</v>
      </c>
      <c r="DE1658" s="294">
        <v>2450</v>
      </c>
      <c r="DF1658" s="294">
        <v>2817</v>
      </c>
      <c r="DG1658" s="187">
        <v>3185</v>
      </c>
      <c r="DH1658" s="294">
        <v>1547</v>
      </c>
      <c r="DI1658" s="294">
        <v>1729</v>
      </c>
      <c r="DJ1658" s="294">
        <v>2106</v>
      </c>
      <c r="DK1658" s="294">
        <v>2665</v>
      </c>
      <c r="DL1658" s="294">
        <v>3185</v>
      </c>
      <c r="DM1658" s="294">
        <v>3662</v>
      </c>
      <c r="DN1658" s="187">
        <v>4140</v>
      </c>
    </row>
    <row r="1659" spans="103:118" x14ac:dyDescent="0.2">
      <c r="CY1659" s="187" t="s">
        <v>490</v>
      </c>
      <c r="CZ1659" s="295">
        <v>78154</v>
      </c>
      <c r="DA1659" s="294">
        <v>1350</v>
      </c>
      <c r="DB1659" s="294">
        <v>1520</v>
      </c>
      <c r="DC1659" s="294">
        <v>1850</v>
      </c>
      <c r="DD1659" s="294">
        <v>2340</v>
      </c>
      <c r="DE1659" s="294">
        <v>2800</v>
      </c>
      <c r="DF1659" s="294">
        <v>3220</v>
      </c>
      <c r="DG1659" s="187">
        <v>3640</v>
      </c>
      <c r="DH1659" s="294">
        <v>1755</v>
      </c>
      <c r="DI1659" s="294">
        <v>1976</v>
      </c>
      <c r="DJ1659" s="294">
        <v>2405</v>
      </c>
      <c r="DK1659" s="294">
        <v>3042</v>
      </c>
      <c r="DL1659" s="294">
        <v>3640</v>
      </c>
      <c r="DM1659" s="294">
        <v>4186</v>
      </c>
      <c r="DN1659" s="187">
        <v>4732</v>
      </c>
    </row>
    <row r="1660" spans="103:118" x14ac:dyDescent="0.2">
      <c r="CY1660" s="187" t="s">
        <v>490</v>
      </c>
      <c r="CZ1660" s="295">
        <v>78155</v>
      </c>
      <c r="DA1660" s="294">
        <v>960</v>
      </c>
      <c r="DB1660" s="294">
        <v>1080</v>
      </c>
      <c r="DC1660" s="294">
        <v>1310</v>
      </c>
      <c r="DD1660" s="294">
        <v>1660</v>
      </c>
      <c r="DE1660" s="294">
        <v>1980</v>
      </c>
      <c r="DF1660" s="294">
        <v>2277</v>
      </c>
      <c r="DG1660" s="187">
        <v>2574</v>
      </c>
      <c r="DH1660" s="294">
        <v>1248</v>
      </c>
      <c r="DI1660" s="294">
        <v>1404</v>
      </c>
      <c r="DJ1660" s="294">
        <v>1703</v>
      </c>
      <c r="DK1660" s="294">
        <v>2158</v>
      </c>
      <c r="DL1660" s="294">
        <v>2574</v>
      </c>
      <c r="DM1660" s="294">
        <v>2960</v>
      </c>
      <c r="DN1660" s="187">
        <v>3346</v>
      </c>
    </row>
    <row r="1661" spans="103:118" x14ac:dyDescent="0.2">
      <c r="CY1661" s="187" t="s">
        <v>490</v>
      </c>
      <c r="CZ1661" s="295">
        <v>78156</v>
      </c>
      <c r="DA1661" s="294">
        <v>1160</v>
      </c>
      <c r="DB1661" s="294">
        <v>1300</v>
      </c>
      <c r="DC1661" s="294">
        <v>1590</v>
      </c>
      <c r="DD1661" s="294">
        <v>2010</v>
      </c>
      <c r="DE1661" s="294">
        <v>2410</v>
      </c>
      <c r="DF1661" s="294">
        <v>2771</v>
      </c>
      <c r="DG1661" s="187">
        <v>3133</v>
      </c>
      <c r="DH1661" s="294">
        <v>1508</v>
      </c>
      <c r="DI1661" s="294">
        <v>1690</v>
      </c>
      <c r="DJ1661" s="294">
        <v>2067</v>
      </c>
      <c r="DK1661" s="294">
        <v>2613</v>
      </c>
      <c r="DL1661" s="294">
        <v>3133</v>
      </c>
      <c r="DM1661" s="294">
        <v>3602</v>
      </c>
      <c r="DN1661" s="187">
        <v>4072</v>
      </c>
    </row>
    <row r="1662" spans="103:118" x14ac:dyDescent="0.2">
      <c r="CY1662" s="187" t="s">
        <v>490</v>
      </c>
      <c r="CZ1662" s="295">
        <v>78160</v>
      </c>
      <c r="DA1662" s="294">
        <v>870</v>
      </c>
      <c r="DB1662" s="294">
        <v>980</v>
      </c>
      <c r="DC1662" s="294">
        <v>1190</v>
      </c>
      <c r="DD1662" s="294">
        <v>1510</v>
      </c>
      <c r="DE1662" s="294">
        <v>1800</v>
      </c>
      <c r="DF1662" s="294">
        <v>2070</v>
      </c>
      <c r="DG1662" s="187">
        <v>2340</v>
      </c>
      <c r="DH1662" s="294">
        <v>1131</v>
      </c>
      <c r="DI1662" s="294">
        <v>1274</v>
      </c>
      <c r="DJ1662" s="294">
        <v>1547</v>
      </c>
      <c r="DK1662" s="294">
        <v>1963</v>
      </c>
      <c r="DL1662" s="294">
        <v>2340</v>
      </c>
      <c r="DM1662" s="294">
        <v>2691</v>
      </c>
      <c r="DN1662" s="187">
        <v>3042</v>
      </c>
    </row>
    <row r="1663" spans="103:118" x14ac:dyDescent="0.2">
      <c r="CY1663" s="187" t="s">
        <v>490</v>
      </c>
      <c r="CZ1663" s="295">
        <v>78161</v>
      </c>
      <c r="DA1663" s="294">
        <v>1000</v>
      </c>
      <c r="DB1663" s="294">
        <v>1120</v>
      </c>
      <c r="DC1663" s="294">
        <v>1360</v>
      </c>
      <c r="DD1663" s="294">
        <v>1720</v>
      </c>
      <c r="DE1663" s="294">
        <v>2050</v>
      </c>
      <c r="DF1663" s="294">
        <v>2357</v>
      </c>
      <c r="DG1663" s="187">
        <v>2665</v>
      </c>
      <c r="DH1663" s="294">
        <v>1300</v>
      </c>
      <c r="DI1663" s="294">
        <v>1456</v>
      </c>
      <c r="DJ1663" s="294">
        <v>1768</v>
      </c>
      <c r="DK1663" s="294">
        <v>2236</v>
      </c>
      <c r="DL1663" s="294">
        <v>2665</v>
      </c>
      <c r="DM1663" s="294">
        <v>3064</v>
      </c>
      <c r="DN1663" s="187">
        <v>3464</v>
      </c>
    </row>
    <row r="1664" spans="103:118" x14ac:dyDescent="0.2">
      <c r="CY1664" s="187" t="s">
        <v>490</v>
      </c>
      <c r="CZ1664" s="295">
        <v>78163</v>
      </c>
      <c r="DA1664" s="294">
        <v>1220</v>
      </c>
      <c r="DB1664" s="294">
        <v>1370</v>
      </c>
      <c r="DC1664" s="294">
        <v>1670</v>
      </c>
      <c r="DD1664" s="294">
        <v>2110</v>
      </c>
      <c r="DE1664" s="294">
        <v>2530</v>
      </c>
      <c r="DF1664" s="294">
        <v>2909</v>
      </c>
      <c r="DG1664" s="187">
        <v>3289</v>
      </c>
      <c r="DH1664" s="294">
        <v>1586</v>
      </c>
      <c r="DI1664" s="294">
        <v>1781</v>
      </c>
      <c r="DJ1664" s="294">
        <v>2171</v>
      </c>
      <c r="DK1664" s="294">
        <v>2743</v>
      </c>
      <c r="DL1664" s="294">
        <v>3289</v>
      </c>
      <c r="DM1664" s="294">
        <v>3781</v>
      </c>
      <c r="DN1664" s="187">
        <v>4275</v>
      </c>
    </row>
    <row r="1665" spans="103:118" x14ac:dyDescent="0.2">
      <c r="CY1665" s="187" t="s">
        <v>490</v>
      </c>
      <c r="CZ1665" s="295">
        <v>78201</v>
      </c>
      <c r="DA1665" s="294">
        <v>910</v>
      </c>
      <c r="DB1665" s="294">
        <v>1030</v>
      </c>
      <c r="DC1665" s="294">
        <v>1250</v>
      </c>
      <c r="DD1665" s="294">
        <v>1580</v>
      </c>
      <c r="DE1665" s="294">
        <v>1890</v>
      </c>
      <c r="DF1665" s="294">
        <v>2173</v>
      </c>
      <c r="DG1665" s="187">
        <v>2457</v>
      </c>
      <c r="DH1665" s="294">
        <v>1183</v>
      </c>
      <c r="DI1665" s="294">
        <v>1339</v>
      </c>
      <c r="DJ1665" s="294">
        <v>1625</v>
      </c>
      <c r="DK1665" s="294">
        <v>2054</v>
      </c>
      <c r="DL1665" s="294">
        <v>2457</v>
      </c>
      <c r="DM1665" s="294">
        <v>2824</v>
      </c>
      <c r="DN1665" s="187">
        <v>3194</v>
      </c>
    </row>
    <row r="1666" spans="103:118" x14ac:dyDescent="0.2">
      <c r="CY1666" s="187" t="s">
        <v>490</v>
      </c>
      <c r="CZ1666" s="295">
        <v>78202</v>
      </c>
      <c r="DA1666" s="294">
        <v>910</v>
      </c>
      <c r="DB1666" s="294">
        <v>1020</v>
      </c>
      <c r="DC1666" s="294">
        <v>1240</v>
      </c>
      <c r="DD1666" s="294">
        <v>1570</v>
      </c>
      <c r="DE1666" s="294">
        <v>1880</v>
      </c>
      <c r="DF1666" s="294">
        <v>2162</v>
      </c>
      <c r="DG1666" s="187">
        <v>2444</v>
      </c>
      <c r="DH1666" s="294">
        <v>1183</v>
      </c>
      <c r="DI1666" s="294">
        <v>1326</v>
      </c>
      <c r="DJ1666" s="294">
        <v>1612</v>
      </c>
      <c r="DK1666" s="294">
        <v>2041</v>
      </c>
      <c r="DL1666" s="294">
        <v>2444</v>
      </c>
      <c r="DM1666" s="294">
        <v>2810</v>
      </c>
      <c r="DN1666" s="187">
        <v>3177</v>
      </c>
    </row>
    <row r="1667" spans="103:118" x14ac:dyDescent="0.2">
      <c r="CY1667" s="187" t="s">
        <v>490</v>
      </c>
      <c r="CZ1667" s="295">
        <v>78203</v>
      </c>
      <c r="DA1667" s="294">
        <v>820</v>
      </c>
      <c r="DB1667" s="294">
        <v>920</v>
      </c>
      <c r="DC1667" s="294">
        <v>1120</v>
      </c>
      <c r="DD1667" s="294">
        <v>1420</v>
      </c>
      <c r="DE1667" s="294">
        <v>1690</v>
      </c>
      <c r="DF1667" s="294">
        <v>1943</v>
      </c>
      <c r="DG1667" s="187">
        <v>2197</v>
      </c>
      <c r="DH1667" s="294">
        <v>1066</v>
      </c>
      <c r="DI1667" s="294">
        <v>1196</v>
      </c>
      <c r="DJ1667" s="294">
        <v>1456</v>
      </c>
      <c r="DK1667" s="294">
        <v>1846</v>
      </c>
      <c r="DL1667" s="294">
        <v>2197</v>
      </c>
      <c r="DM1667" s="294">
        <v>2525</v>
      </c>
      <c r="DN1667" s="187">
        <v>2856</v>
      </c>
    </row>
    <row r="1668" spans="103:118" x14ac:dyDescent="0.2">
      <c r="CY1668" s="187" t="s">
        <v>490</v>
      </c>
      <c r="CZ1668" s="295">
        <v>78204</v>
      </c>
      <c r="DA1668" s="294">
        <v>1020</v>
      </c>
      <c r="DB1668" s="294">
        <v>1150</v>
      </c>
      <c r="DC1668" s="294">
        <v>1400</v>
      </c>
      <c r="DD1668" s="294">
        <v>1770</v>
      </c>
      <c r="DE1668" s="294">
        <v>2120</v>
      </c>
      <c r="DF1668" s="294">
        <v>2438</v>
      </c>
      <c r="DG1668" s="187">
        <v>2756</v>
      </c>
      <c r="DH1668" s="294">
        <v>1326</v>
      </c>
      <c r="DI1668" s="294">
        <v>1495</v>
      </c>
      <c r="DJ1668" s="294">
        <v>1820</v>
      </c>
      <c r="DK1668" s="294">
        <v>2301</v>
      </c>
      <c r="DL1668" s="294">
        <v>2756</v>
      </c>
      <c r="DM1668" s="294">
        <v>3169</v>
      </c>
      <c r="DN1668" s="187">
        <v>3582</v>
      </c>
    </row>
    <row r="1669" spans="103:118" x14ac:dyDescent="0.2">
      <c r="CY1669" s="187" t="s">
        <v>490</v>
      </c>
      <c r="CZ1669" s="295">
        <v>78205</v>
      </c>
      <c r="DA1669" s="294">
        <v>1050</v>
      </c>
      <c r="DB1669" s="294">
        <v>1180</v>
      </c>
      <c r="DC1669" s="294">
        <v>1440</v>
      </c>
      <c r="DD1669" s="294">
        <v>1820</v>
      </c>
      <c r="DE1669" s="294">
        <v>2180</v>
      </c>
      <c r="DF1669" s="294">
        <v>2507</v>
      </c>
      <c r="DG1669" s="187">
        <v>2834</v>
      </c>
      <c r="DH1669" s="294">
        <v>1365</v>
      </c>
      <c r="DI1669" s="294">
        <v>1534</v>
      </c>
      <c r="DJ1669" s="294">
        <v>1872</v>
      </c>
      <c r="DK1669" s="294">
        <v>2366</v>
      </c>
      <c r="DL1669" s="294">
        <v>2834</v>
      </c>
      <c r="DM1669" s="294">
        <v>3259</v>
      </c>
      <c r="DN1669" s="187">
        <v>3684</v>
      </c>
    </row>
    <row r="1670" spans="103:118" x14ac:dyDescent="0.2">
      <c r="CY1670" s="187" t="s">
        <v>490</v>
      </c>
      <c r="CZ1670" s="295">
        <v>78206</v>
      </c>
      <c r="DA1670" s="294">
        <v>1060</v>
      </c>
      <c r="DB1670" s="294">
        <v>1190</v>
      </c>
      <c r="DC1670" s="294">
        <v>1450</v>
      </c>
      <c r="DD1670" s="294">
        <v>1840</v>
      </c>
      <c r="DE1670" s="294">
        <v>2190</v>
      </c>
      <c r="DF1670" s="294">
        <v>2518</v>
      </c>
      <c r="DG1670" s="187">
        <v>2847</v>
      </c>
      <c r="DH1670" s="294">
        <v>1378</v>
      </c>
      <c r="DI1670" s="294">
        <v>1547</v>
      </c>
      <c r="DJ1670" s="294">
        <v>1885</v>
      </c>
      <c r="DK1670" s="294">
        <v>2392</v>
      </c>
      <c r="DL1670" s="294">
        <v>2847</v>
      </c>
      <c r="DM1670" s="294">
        <v>3273</v>
      </c>
      <c r="DN1670" s="187">
        <v>3701</v>
      </c>
    </row>
    <row r="1671" spans="103:118" x14ac:dyDescent="0.2">
      <c r="CY1671" s="187" t="s">
        <v>490</v>
      </c>
      <c r="CZ1671" s="295">
        <v>78207</v>
      </c>
      <c r="DA1671" s="294">
        <v>780</v>
      </c>
      <c r="DB1671" s="294">
        <v>870</v>
      </c>
      <c r="DC1671" s="294">
        <v>1060</v>
      </c>
      <c r="DD1671" s="294">
        <v>1340</v>
      </c>
      <c r="DE1671" s="294">
        <v>1600</v>
      </c>
      <c r="DF1671" s="294">
        <v>1840</v>
      </c>
      <c r="DG1671" s="187">
        <v>2080</v>
      </c>
      <c r="DH1671" s="294">
        <v>1014</v>
      </c>
      <c r="DI1671" s="294">
        <v>1131</v>
      </c>
      <c r="DJ1671" s="294">
        <v>1378</v>
      </c>
      <c r="DK1671" s="294">
        <v>1742</v>
      </c>
      <c r="DL1671" s="294">
        <v>2080</v>
      </c>
      <c r="DM1671" s="294">
        <v>2392</v>
      </c>
      <c r="DN1671" s="187">
        <v>2704</v>
      </c>
    </row>
    <row r="1672" spans="103:118" x14ac:dyDescent="0.2">
      <c r="CY1672" s="187" t="s">
        <v>490</v>
      </c>
      <c r="CZ1672" s="295">
        <v>78208</v>
      </c>
      <c r="DA1672" s="294">
        <v>780</v>
      </c>
      <c r="DB1672" s="294">
        <v>880</v>
      </c>
      <c r="DC1672" s="294">
        <v>1070</v>
      </c>
      <c r="DD1672" s="294">
        <v>1350</v>
      </c>
      <c r="DE1672" s="294">
        <v>1620</v>
      </c>
      <c r="DF1672" s="294">
        <v>1863</v>
      </c>
      <c r="DG1672" s="187">
        <v>2106</v>
      </c>
      <c r="DH1672" s="294">
        <v>1014</v>
      </c>
      <c r="DI1672" s="294">
        <v>1144</v>
      </c>
      <c r="DJ1672" s="294">
        <v>1391</v>
      </c>
      <c r="DK1672" s="294">
        <v>1755</v>
      </c>
      <c r="DL1672" s="294">
        <v>2106</v>
      </c>
      <c r="DM1672" s="294">
        <v>2421</v>
      </c>
      <c r="DN1672" s="187">
        <v>2737</v>
      </c>
    </row>
    <row r="1673" spans="103:118" x14ac:dyDescent="0.2">
      <c r="CY1673" s="187" t="s">
        <v>490</v>
      </c>
      <c r="CZ1673" s="295">
        <v>78209</v>
      </c>
      <c r="DA1673" s="294">
        <v>1190</v>
      </c>
      <c r="DB1673" s="294">
        <v>1340</v>
      </c>
      <c r="DC1673" s="294">
        <v>1630</v>
      </c>
      <c r="DD1673" s="294">
        <v>2060</v>
      </c>
      <c r="DE1673" s="294">
        <v>2470</v>
      </c>
      <c r="DF1673" s="294">
        <v>2840</v>
      </c>
      <c r="DG1673" s="187">
        <v>3211</v>
      </c>
      <c r="DH1673" s="294">
        <v>1547</v>
      </c>
      <c r="DI1673" s="294">
        <v>1742</v>
      </c>
      <c r="DJ1673" s="294">
        <v>2119</v>
      </c>
      <c r="DK1673" s="294">
        <v>2678</v>
      </c>
      <c r="DL1673" s="294">
        <v>3211</v>
      </c>
      <c r="DM1673" s="294">
        <v>3692</v>
      </c>
      <c r="DN1673" s="187">
        <v>4174</v>
      </c>
    </row>
    <row r="1674" spans="103:118" x14ac:dyDescent="0.2">
      <c r="CY1674" s="187" t="s">
        <v>490</v>
      </c>
      <c r="CZ1674" s="295">
        <v>78210</v>
      </c>
      <c r="DA1674" s="294">
        <v>860</v>
      </c>
      <c r="DB1674" s="294">
        <v>970</v>
      </c>
      <c r="DC1674" s="294">
        <v>1180</v>
      </c>
      <c r="DD1674" s="294">
        <v>1490</v>
      </c>
      <c r="DE1674" s="294">
        <v>1790</v>
      </c>
      <c r="DF1674" s="294">
        <v>2058</v>
      </c>
      <c r="DG1674" s="187">
        <v>2327</v>
      </c>
      <c r="DH1674" s="294">
        <v>1118</v>
      </c>
      <c r="DI1674" s="294">
        <v>1261</v>
      </c>
      <c r="DJ1674" s="294">
        <v>1534</v>
      </c>
      <c r="DK1674" s="294">
        <v>1937</v>
      </c>
      <c r="DL1674" s="294">
        <v>2327</v>
      </c>
      <c r="DM1674" s="294">
        <v>2675</v>
      </c>
      <c r="DN1674" s="187">
        <v>3025</v>
      </c>
    </row>
    <row r="1675" spans="103:118" x14ac:dyDescent="0.2">
      <c r="CY1675" s="187" t="s">
        <v>490</v>
      </c>
      <c r="CZ1675" s="295">
        <v>78211</v>
      </c>
      <c r="DA1675" s="294">
        <v>900</v>
      </c>
      <c r="DB1675" s="294">
        <v>1010</v>
      </c>
      <c r="DC1675" s="294">
        <v>1230</v>
      </c>
      <c r="DD1675" s="294">
        <v>1560</v>
      </c>
      <c r="DE1675" s="294">
        <v>1860</v>
      </c>
      <c r="DF1675" s="294">
        <v>2139</v>
      </c>
      <c r="DG1675" s="187">
        <v>2418</v>
      </c>
      <c r="DH1675" s="294">
        <v>1170</v>
      </c>
      <c r="DI1675" s="294">
        <v>1313</v>
      </c>
      <c r="DJ1675" s="294">
        <v>1599</v>
      </c>
      <c r="DK1675" s="294">
        <v>2028</v>
      </c>
      <c r="DL1675" s="294">
        <v>2418</v>
      </c>
      <c r="DM1675" s="294">
        <v>2780</v>
      </c>
      <c r="DN1675" s="187">
        <v>3143</v>
      </c>
    </row>
    <row r="1676" spans="103:118" x14ac:dyDescent="0.2">
      <c r="CY1676" s="187" t="s">
        <v>490</v>
      </c>
      <c r="CZ1676" s="295">
        <v>78212</v>
      </c>
      <c r="DA1676" s="294">
        <v>980</v>
      </c>
      <c r="DB1676" s="294">
        <v>1100</v>
      </c>
      <c r="DC1676" s="294">
        <v>1340</v>
      </c>
      <c r="DD1676" s="294">
        <v>1700</v>
      </c>
      <c r="DE1676" s="294">
        <v>2030</v>
      </c>
      <c r="DF1676" s="294">
        <v>2334</v>
      </c>
      <c r="DG1676" s="187">
        <v>2639</v>
      </c>
      <c r="DH1676" s="294">
        <v>1274</v>
      </c>
      <c r="DI1676" s="294">
        <v>1430</v>
      </c>
      <c r="DJ1676" s="294">
        <v>1742</v>
      </c>
      <c r="DK1676" s="294">
        <v>2210</v>
      </c>
      <c r="DL1676" s="294">
        <v>2639</v>
      </c>
      <c r="DM1676" s="294">
        <v>3034</v>
      </c>
      <c r="DN1676" s="187">
        <v>3430</v>
      </c>
    </row>
    <row r="1677" spans="103:118" x14ac:dyDescent="0.2">
      <c r="CY1677" s="187" t="s">
        <v>490</v>
      </c>
      <c r="CZ1677" s="295">
        <v>78213</v>
      </c>
      <c r="DA1677" s="294">
        <v>1050</v>
      </c>
      <c r="DB1677" s="294">
        <v>1180</v>
      </c>
      <c r="DC1677" s="294">
        <v>1440</v>
      </c>
      <c r="DD1677" s="294">
        <v>1820</v>
      </c>
      <c r="DE1677" s="294">
        <v>2180</v>
      </c>
      <c r="DF1677" s="294">
        <v>2507</v>
      </c>
      <c r="DG1677" s="187">
        <v>2834</v>
      </c>
      <c r="DH1677" s="294">
        <v>1365</v>
      </c>
      <c r="DI1677" s="294">
        <v>1534</v>
      </c>
      <c r="DJ1677" s="294">
        <v>1872</v>
      </c>
      <c r="DK1677" s="294">
        <v>2366</v>
      </c>
      <c r="DL1677" s="294">
        <v>2834</v>
      </c>
      <c r="DM1677" s="294">
        <v>3259</v>
      </c>
      <c r="DN1677" s="187">
        <v>3684</v>
      </c>
    </row>
    <row r="1678" spans="103:118" x14ac:dyDescent="0.2">
      <c r="CY1678" s="187" t="s">
        <v>490</v>
      </c>
      <c r="CZ1678" s="295">
        <v>78214</v>
      </c>
      <c r="DA1678" s="294">
        <v>840</v>
      </c>
      <c r="DB1678" s="294">
        <v>940</v>
      </c>
      <c r="DC1678" s="294">
        <v>1150</v>
      </c>
      <c r="DD1678" s="294">
        <v>1460</v>
      </c>
      <c r="DE1678" s="294">
        <v>1740</v>
      </c>
      <c r="DF1678" s="294">
        <v>2001</v>
      </c>
      <c r="DG1678" s="187">
        <v>2262</v>
      </c>
      <c r="DH1678" s="294">
        <v>1092</v>
      </c>
      <c r="DI1678" s="294">
        <v>1222</v>
      </c>
      <c r="DJ1678" s="294">
        <v>1495</v>
      </c>
      <c r="DK1678" s="294">
        <v>1898</v>
      </c>
      <c r="DL1678" s="294">
        <v>2262</v>
      </c>
      <c r="DM1678" s="294">
        <v>2601</v>
      </c>
      <c r="DN1678" s="187">
        <v>2940</v>
      </c>
    </row>
    <row r="1679" spans="103:118" x14ac:dyDescent="0.2">
      <c r="CY1679" s="187" t="s">
        <v>490</v>
      </c>
      <c r="CZ1679" s="295">
        <v>78215</v>
      </c>
      <c r="DA1679" s="294">
        <v>1510</v>
      </c>
      <c r="DB1679" s="294">
        <v>1690</v>
      </c>
      <c r="DC1679" s="294">
        <v>2060</v>
      </c>
      <c r="DD1679" s="294">
        <v>2610</v>
      </c>
      <c r="DE1679" s="294">
        <v>3120</v>
      </c>
      <c r="DF1679" s="294">
        <v>3588</v>
      </c>
      <c r="DG1679" s="187">
        <v>4056</v>
      </c>
      <c r="DH1679" s="294">
        <v>1963</v>
      </c>
      <c r="DI1679" s="294">
        <v>2197</v>
      </c>
      <c r="DJ1679" s="294">
        <v>2678</v>
      </c>
      <c r="DK1679" s="294">
        <v>3393</v>
      </c>
      <c r="DL1679" s="294">
        <v>4056</v>
      </c>
      <c r="DM1679" s="294">
        <v>4664</v>
      </c>
      <c r="DN1679" s="187">
        <v>5272</v>
      </c>
    </row>
    <row r="1680" spans="103:118" x14ac:dyDescent="0.2">
      <c r="CY1680" s="187" t="s">
        <v>490</v>
      </c>
      <c r="CZ1680" s="295">
        <v>78216</v>
      </c>
      <c r="DA1680" s="294">
        <v>1080</v>
      </c>
      <c r="DB1680" s="294">
        <v>1210</v>
      </c>
      <c r="DC1680" s="294">
        <v>1480</v>
      </c>
      <c r="DD1680" s="294">
        <v>1870</v>
      </c>
      <c r="DE1680" s="294">
        <v>2240</v>
      </c>
      <c r="DF1680" s="294">
        <v>2576</v>
      </c>
      <c r="DG1680" s="187">
        <v>2912</v>
      </c>
      <c r="DH1680" s="294">
        <v>1404</v>
      </c>
      <c r="DI1680" s="294">
        <v>1573</v>
      </c>
      <c r="DJ1680" s="294">
        <v>1924</v>
      </c>
      <c r="DK1680" s="294">
        <v>2431</v>
      </c>
      <c r="DL1680" s="294">
        <v>2912</v>
      </c>
      <c r="DM1680" s="294">
        <v>3348</v>
      </c>
      <c r="DN1680" s="187">
        <v>3785</v>
      </c>
    </row>
    <row r="1681" spans="103:118" x14ac:dyDescent="0.2">
      <c r="CY1681" s="187" t="s">
        <v>490</v>
      </c>
      <c r="CZ1681" s="295">
        <v>78217</v>
      </c>
      <c r="DA1681" s="294">
        <v>1040</v>
      </c>
      <c r="DB1681" s="294">
        <v>1170</v>
      </c>
      <c r="DC1681" s="294">
        <v>1420</v>
      </c>
      <c r="DD1681" s="294">
        <v>1800</v>
      </c>
      <c r="DE1681" s="294">
        <v>2150</v>
      </c>
      <c r="DF1681" s="294">
        <v>2472</v>
      </c>
      <c r="DG1681" s="187">
        <v>2795</v>
      </c>
      <c r="DH1681" s="294">
        <v>1352</v>
      </c>
      <c r="DI1681" s="294">
        <v>1521</v>
      </c>
      <c r="DJ1681" s="294">
        <v>1846</v>
      </c>
      <c r="DK1681" s="294">
        <v>2340</v>
      </c>
      <c r="DL1681" s="294">
        <v>2795</v>
      </c>
      <c r="DM1681" s="294">
        <v>3213</v>
      </c>
      <c r="DN1681" s="187">
        <v>3633</v>
      </c>
    </row>
    <row r="1682" spans="103:118" x14ac:dyDescent="0.2">
      <c r="CY1682" s="187" t="s">
        <v>490</v>
      </c>
      <c r="CZ1682" s="295">
        <v>78218</v>
      </c>
      <c r="DA1682" s="294">
        <v>950</v>
      </c>
      <c r="DB1682" s="294">
        <v>1070</v>
      </c>
      <c r="DC1682" s="294">
        <v>1300</v>
      </c>
      <c r="DD1682" s="294">
        <v>1650</v>
      </c>
      <c r="DE1682" s="294">
        <v>1970</v>
      </c>
      <c r="DF1682" s="294">
        <v>2265</v>
      </c>
      <c r="DG1682" s="187">
        <v>2561</v>
      </c>
      <c r="DH1682" s="294">
        <v>1235</v>
      </c>
      <c r="DI1682" s="294">
        <v>1391</v>
      </c>
      <c r="DJ1682" s="294">
        <v>1690</v>
      </c>
      <c r="DK1682" s="294">
        <v>2145</v>
      </c>
      <c r="DL1682" s="294">
        <v>2561</v>
      </c>
      <c r="DM1682" s="294">
        <v>2944</v>
      </c>
      <c r="DN1682" s="187">
        <v>3329</v>
      </c>
    </row>
    <row r="1683" spans="103:118" x14ac:dyDescent="0.2">
      <c r="CY1683" s="187" t="s">
        <v>490</v>
      </c>
      <c r="CZ1683" s="295">
        <v>78219</v>
      </c>
      <c r="DA1683" s="294">
        <v>960</v>
      </c>
      <c r="DB1683" s="294">
        <v>1080</v>
      </c>
      <c r="DC1683" s="294">
        <v>1310</v>
      </c>
      <c r="DD1683" s="294">
        <v>1660</v>
      </c>
      <c r="DE1683" s="294">
        <v>1980</v>
      </c>
      <c r="DF1683" s="294">
        <v>2277</v>
      </c>
      <c r="DG1683" s="187">
        <v>2574</v>
      </c>
      <c r="DH1683" s="294">
        <v>1248</v>
      </c>
      <c r="DI1683" s="294">
        <v>1404</v>
      </c>
      <c r="DJ1683" s="294">
        <v>1703</v>
      </c>
      <c r="DK1683" s="294">
        <v>2158</v>
      </c>
      <c r="DL1683" s="294">
        <v>2574</v>
      </c>
      <c r="DM1683" s="294">
        <v>2960</v>
      </c>
      <c r="DN1683" s="187">
        <v>3346</v>
      </c>
    </row>
    <row r="1684" spans="103:118" x14ac:dyDescent="0.2">
      <c r="CY1684" s="187" t="s">
        <v>490</v>
      </c>
      <c r="CZ1684" s="295">
        <v>78220</v>
      </c>
      <c r="DA1684" s="294">
        <v>1000</v>
      </c>
      <c r="DB1684" s="294">
        <v>1120</v>
      </c>
      <c r="DC1684" s="294">
        <v>1370</v>
      </c>
      <c r="DD1684" s="294">
        <v>1730</v>
      </c>
      <c r="DE1684" s="294">
        <v>2070</v>
      </c>
      <c r="DF1684" s="294">
        <v>2380</v>
      </c>
      <c r="DG1684" s="187">
        <v>2691</v>
      </c>
      <c r="DH1684" s="294">
        <v>1300</v>
      </c>
      <c r="DI1684" s="294">
        <v>1456</v>
      </c>
      <c r="DJ1684" s="294">
        <v>1781</v>
      </c>
      <c r="DK1684" s="294">
        <v>2249</v>
      </c>
      <c r="DL1684" s="294">
        <v>2691</v>
      </c>
      <c r="DM1684" s="294">
        <v>3094</v>
      </c>
      <c r="DN1684" s="187">
        <v>3498</v>
      </c>
    </row>
    <row r="1685" spans="103:118" x14ac:dyDescent="0.2">
      <c r="CY1685" s="187" t="s">
        <v>490</v>
      </c>
      <c r="CZ1685" s="295">
        <v>78221</v>
      </c>
      <c r="DA1685" s="294">
        <v>920</v>
      </c>
      <c r="DB1685" s="294">
        <v>1030</v>
      </c>
      <c r="DC1685" s="294">
        <v>1260</v>
      </c>
      <c r="DD1685" s="294">
        <v>1600</v>
      </c>
      <c r="DE1685" s="294">
        <v>1910</v>
      </c>
      <c r="DF1685" s="294">
        <v>2196</v>
      </c>
      <c r="DG1685" s="187">
        <v>2483</v>
      </c>
      <c r="DH1685" s="294">
        <v>1196</v>
      </c>
      <c r="DI1685" s="294">
        <v>1339</v>
      </c>
      <c r="DJ1685" s="294">
        <v>1638</v>
      </c>
      <c r="DK1685" s="294">
        <v>2080</v>
      </c>
      <c r="DL1685" s="294">
        <v>2483</v>
      </c>
      <c r="DM1685" s="294">
        <v>2854</v>
      </c>
      <c r="DN1685" s="187">
        <v>3227</v>
      </c>
    </row>
    <row r="1686" spans="103:118" x14ac:dyDescent="0.2">
      <c r="CY1686" s="187" t="s">
        <v>490</v>
      </c>
      <c r="CZ1686" s="295">
        <v>78222</v>
      </c>
      <c r="DA1686" s="294">
        <v>1030</v>
      </c>
      <c r="DB1686" s="294">
        <v>1160</v>
      </c>
      <c r="DC1686" s="294">
        <v>1410</v>
      </c>
      <c r="DD1686" s="294">
        <v>1790</v>
      </c>
      <c r="DE1686" s="294">
        <v>2130</v>
      </c>
      <c r="DF1686" s="294">
        <v>2449</v>
      </c>
      <c r="DG1686" s="187">
        <v>2769</v>
      </c>
      <c r="DH1686" s="294">
        <v>1339</v>
      </c>
      <c r="DI1686" s="294">
        <v>1508</v>
      </c>
      <c r="DJ1686" s="294">
        <v>1833</v>
      </c>
      <c r="DK1686" s="294">
        <v>2327</v>
      </c>
      <c r="DL1686" s="294">
        <v>2769</v>
      </c>
      <c r="DM1686" s="294">
        <v>3183</v>
      </c>
      <c r="DN1686" s="187">
        <v>3599</v>
      </c>
    </row>
    <row r="1687" spans="103:118" x14ac:dyDescent="0.2">
      <c r="CY1687" s="187" t="s">
        <v>490</v>
      </c>
      <c r="CZ1687" s="295">
        <v>78223</v>
      </c>
      <c r="DA1687" s="294">
        <v>890</v>
      </c>
      <c r="DB1687" s="294">
        <v>1000</v>
      </c>
      <c r="DC1687" s="294">
        <v>1220</v>
      </c>
      <c r="DD1687" s="294">
        <v>1540</v>
      </c>
      <c r="DE1687" s="294">
        <v>1850</v>
      </c>
      <c r="DF1687" s="294">
        <v>2127</v>
      </c>
      <c r="DG1687" s="187">
        <v>2405</v>
      </c>
      <c r="DH1687" s="294">
        <v>1157</v>
      </c>
      <c r="DI1687" s="294">
        <v>1300</v>
      </c>
      <c r="DJ1687" s="294">
        <v>1586</v>
      </c>
      <c r="DK1687" s="294">
        <v>2002</v>
      </c>
      <c r="DL1687" s="294">
        <v>2405</v>
      </c>
      <c r="DM1687" s="294">
        <v>2765</v>
      </c>
      <c r="DN1687" s="187">
        <v>3126</v>
      </c>
    </row>
    <row r="1688" spans="103:118" x14ac:dyDescent="0.2">
      <c r="CY1688" s="187" t="s">
        <v>490</v>
      </c>
      <c r="CZ1688" s="295">
        <v>78224</v>
      </c>
      <c r="DA1688" s="294">
        <v>950</v>
      </c>
      <c r="DB1688" s="294">
        <v>1070</v>
      </c>
      <c r="DC1688" s="294">
        <v>1300</v>
      </c>
      <c r="DD1688" s="294">
        <v>1650</v>
      </c>
      <c r="DE1688" s="294">
        <v>1970</v>
      </c>
      <c r="DF1688" s="294">
        <v>2265</v>
      </c>
      <c r="DG1688" s="187">
        <v>2561</v>
      </c>
      <c r="DH1688" s="294">
        <v>1235</v>
      </c>
      <c r="DI1688" s="294">
        <v>1391</v>
      </c>
      <c r="DJ1688" s="294">
        <v>1690</v>
      </c>
      <c r="DK1688" s="294">
        <v>2145</v>
      </c>
      <c r="DL1688" s="294">
        <v>2561</v>
      </c>
      <c r="DM1688" s="294">
        <v>2944</v>
      </c>
      <c r="DN1688" s="187">
        <v>3329</v>
      </c>
    </row>
    <row r="1689" spans="103:118" x14ac:dyDescent="0.2">
      <c r="CY1689" s="187" t="s">
        <v>490</v>
      </c>
      <c r="CZ1689" s="295">
        <v>78225</v>
      </c>
      <c r="DA1689" s="294">
        <v>860</v>
      </c>
      <c r="DB1689" s="294">
        <v>970</v>
      </c>
      <c r="DC1689" s="294">
        <v>1180</v>
      </c>
      <c r="DD1689" s="294">
        <v>1490</v>
      </c>
      <c r="DE1689" s="294">
        <v>1790</v>
      </c>
      <c r="DF1689" s="294">
        <v>2058</v>
      </c>
      <c r="DG1689" s="187">
        <v>2327</v>
      </c>
      <c r="DH1689" s="294">
        <v>1118</v>
      </c>
      <c r="DI1689" s="294">
        <v>1261</v>
      </c>
      <c r="DJ1689" s="294">
        <v>1534</v>
      </c>
      <c r="DK1689" s="294">
        <v>1937</v>
      </c>
      <c r="DL1689" s="294">
        <v>2327</v>
      </c>
      <c r="DM1689" s="294">
        <v>2675</v>
      </c>
      <c r="DN1689" s="187">
        <v>3025</v>
      </c>
    </row>
    <row r="1690" spans="103:118" x14ac:dyDescent="0.2">
      <c r="CY1690" s="187" t="s">
        <v>490</v>
      </c>
      <c r="CZ1690" s="295">
        <v>78226</v>
      </c>
      <c r="DA1690" s="294">
        <v>810</v>
      </c>
      <c r="DB1690" s="294">
        <v>900</v>
      </c>
      <c r="DC1690" s="294">
        <v>1100</v>
      </c>
      <c r="DD1690" s="294">
        <v>1390</v>
      </c>
      <c r="DE1690" s="294">
        <v>1660</v>
      </c>
      <c r="DF1690" s="294">
        <v>1909</v>
      </c>
      <c r="DG1690" s="187">
        <v>2158</v>
      </c>
      <c r="DH1690" s="294">
        <v>1053</v>
      </c>
      <c r="DI1690" s="294">
        <v>1170</v>
      </c>
      <c r="DJ1690" s="294">
        <v>1430</v>
      </c>
      <c r="DK1690" s="294">
        <v>1807</v>
      </c>
      <c r="DL1690" s="294">
        <v>2158</v>
      </c>
      <c r="DM1690" s="294">
        <v>2481</v>
      </c>
      <c r="DN1690" s="187">
        <v>2805</v>
      </c>
    </row>
    <row r="1691" spans="103:118" x14ac:dyDescent="0.2">
      <c r="CY1691" s="187" t="s">
        <v>490</v>
      </c>
      <c r="CZ1691" s="295">
        <v>78227</v>
      </c>
      <c r="DA1691" s="294">
        <v>900</v>
      </c>
      <c r="DB1691" s="294">
        <v>1010</v>
      </c>
      <c r="DC1691" s="294">
        <v>1230</v>
      </c>
      <c r="DD1691" s="294">
        <v>1560</v>
      </c>
      <c r="DE1691" s="294">
        <v>1860</v>
      </c>
      <c r="DF1691" s="294">
        <v>2139</v>
      </c>
      <c r="DG1691" s="187">
        <v>2418</v>
      </c>
      <c r="DH1691" s="294">
        <v>1170</v>
      </c>
      <c r="DI1691" s="294">
        <v>1313</v>
      </c>
      <c r="DJ1691" s="294">
        <v>1599</v>
      </c>
      <c r="DK1691" s="294">
        <v>2028</v>
      </c>
      <c r="DL1691" s="294">
        <v>2418</v>
      </c>
      <c r="DM1691" s="294">
        <v>2780</v>
      </c>
      <c r="DN1691" s="187">
        <v>3143</v>
      </c>
    </row>
    <row r="1692" spans="103:118" x14ac:dyDescent="0.2">
      <c r="CY1692" s="187" t="s">
        <v>490</v>
      </c>
      <c r="CZ1692" s="295">
        <v>78228</v>
      </c>
      <c r="DA1692" s="294">
        <v>870</v>
      </c>
      <c r="DB1692" s="294">
        <v>980</v>
      </c>
      <c r="DC1692" s="294">
        <v>1190</v>
      </c>
      <c r="DD1692" s="294">
        <v>1510</v>
      </c>
      <c r="DE1692" s="294">
        <v>1800</v>
      </c>
      <c r="DF1692" s="294">
        <v>2070</v>
      </c>
      <c r="DG1692" s="187">
        <v>2340</v>
      </c>
      <c r="DH1692" s="294">
        <v>1131</v>
      </c>
      <c r="DI1692" s="294">
        <v>1274</v>
      </c>
      <c r="DJ1692" s="294">
        <v>1547</v>
      </c>
      <c r="DK1692" s="294">
        <v>1963</v>
      </c>
      <c r="DL1692" s="294">
        <v>2340</v>
      </c>
      <c r="DM1692" s="294">
        <v>2691</v>
      </c>
      <c r="DN1692" s="187">
        <v>3042</v>
      </c>
    </row>
    <row r="1693" spans="103:118" x14ac:dyDescent="0.2">
      <c r="CY1693" s="187" t="s">
        <v>490</v>
      </c>
      <c r="CZ1693" s="295">
        <v>78229</v>
      </c>
      <c r="DA1693" s="294">
        <v>1120</v>
      </c>
      <c r="DB1693" s="294">
        <v>1260</v>
      </c>
      <c r="DC1693" s="294">
        <v>1530</v>
      </c>
      <c r="DD1693" s="294">
        <v>1940</v>
      </c>
      <c r="DE1693" s="294">
        <v>2320</v>
      </c>
      <c r="DF1693" s="294">
        <v>2668</v>
      </c>
      <c r="DG1693" s="187">
        <v>3016</v>
      </c>
      <c r="DH1693" s="294">
        <v>1456</v>
      </c>
      <c r="DI1693" s="294">
        <v>1638</v>
      </c>
      <c r="DJ1693" s="294">
        <v>1989</v>
      </c>
      <c r="DK1693" s="294">
        <v>2522</v>
      </c>
      <c r="DL1693" s="294">
        <v>3016</v>
      </c>
      <c r="DM1693" s="294">
        <v>3468</v>
      </c>
      <c r="DN1693" s="187">
        <v>3920</v>
      </c>
    </row>
    <row r="1694" spans="103:118" x14ac:dyDescent="0.2">
      <c r="CY1694" s="187" t="s">
        <v>490</v>
      </c>
      <c r="CZ1694" s="295">
        <v>78230</v>
      </c>
      <c r="DA1694" s="294">
        <v>1130</v>
      </c>
      <c r="DB1694" s="294">
        <v>1260</v>
      </c>
      <c r="DC1694" s="294">
        <v>1540</v>
      </c>
      <c r="DD1694" s="294">
        <v>1950</v>
      </c>
      <c r="DE1694" s="294">
        <v>2330</v>
      </c>
      <c r="DF1694" s="294">
        <v>2679</v>
      </c>
      <c r="DG1694" s="187">
        <v>3029</v>
      </c>
      <c r="DH1694" s="294">
        <v>1469</v>
      </c>
      <c r="DI1694" s="294">
        <v>1638</v>
      </c>
      <c r="DJ1694" s="294">
        <v>2002</v>
      </c>
      <c r="DK1694" s="294">
        <v>2535</v>
      </c>
      <c r="DL1694" s="294">
        <v>3029</v>
      </c>
      <c r="DM1694" s="294">
        <v>3482</v>
      </c>
      <c r="DN1694" s="187">
        <v>3937</v>
      </c>
    </row>
    <row r="1695" spans="103:118" x14ac:dyDescent="0.2">
      <c r="CY1695" s="187" t="s">
        <v>490</v>
      </c>
      <c r="CZ1695" s="295">
        <v>78231</v>
      </c>
      <c r="DA1695" s="294">
        <v>1160</v>
      </c>
      <c r="DB1695" s="294">
        <v>1300</v>
      </c>
      <c r="DC1695" s="294">
        <v>1580</v>
      </c>
      <c r="DD1695" s="294">
        <v>2000</v>
      </c>
      <c r="DE1695" s="294">
        <v>2390</v>
      </c>
      <c r="DF1695" s="294">
        <v>2748</v>
      </c>
      <c r="DG1695" s="187">
        <v>3107</v>
      </c>
      <c r="DH1695" s="294">
        <v>1508</v>
      </c>
      <c r="DI1695" s="294">
        <v>1690</v>
      </c>
      <c r="DJ1695" s="294">
        <v>2054</v>
      </c>
      <c r="DK1695" s="294">
        <v>2600</v>
      </c>
      <c r="DL1695" s="294">
        <v>3107</v>
      </c>
      <c r="DM1695" s="294">
        <v>3572</v>
      </c>
      <c r="DN1695" s="187">
        <v>4039</v>
      </c>
    </row>
    <row r="1696" spans="103:118" x14ac:dyDescent="0.2">
      <c r="CY1696" s="187" t="s">
        <v>490</v>
      </c>
      <c r="CZ1696" s="295">
        <v>78232</v>
      </c>
      <c r="DA1696" s="294">
        <v>1210</v>
      </c>
      <c r="DB1696" s="294">
        <v>1350</v>
      </c>
      <c r="DC1696" s="294">
        <v>1650</v>
      </c>
      <c r="DD1696" s="294">
        <v>2090</v>
      </c>
      <c r="DE1696" s="294">
        <v>2500</v>
      </c>
      <c r="DF1696" s="294">
        <v>2875</v>
      </c>
      <c r="DG1696" s="187">
        <v>3250</v>
      </c>
      <c r="DH1696" s="294">
        <v>1573</v>
      </c>
      <c r="DI1696" s="294">
        <v>1755</v>
      </c>
      <c r="DJ1696" s="294">
        <v>2145</v>
      </c>
      <c r="DK1696" s="294">
        <v>2717</v>
      </c>
      <c r="DL1696" s="294">
        <v>3250</v>
      </c>
      <c r="DM1696" s="294">
        <v>3737</v>
      </c>
      <c r="DN1696" s="187">
        <v>4225</v>
      </c>
    </row>
    <row r="1697" spans="103:118" x14ac:dyDescent="0.2">
      <c r="CY1697" s="187" t="s">
        <v>490</v>
      </c>
      <c r="CZ1697" s="295">
        <v>78233</v>
      </c>
      <c r="DA1697" s="294">
        <v>1190</v>
      </c>
      <c r="DB1697" s="294">
        <v>1330</v>
      </c>
      <c r="DC1697" s="294">
        <v>1620</v>
      </c>
      <c r="DD1697" s="294">
        <v>2050</v>
      </c>
      <c r="DE1697" s="294">
        <v>2450</v>
      </c>
      <c r="DF1697" s="294">
        <v>2817</v>
      </c>
      <c r="DG1697" s="187">
        <v>3185</v>
      </c>
      <c r="DH1697" s="294">
        <v>1547</v>
      </c>
      <c r="DI1697" s="294">
        <v>1729</v>
      </c>
      <c r="DJ1697" s="294">
        <v>2106</v>
      </c>
      <c r="DK1697" s="294">
        <v>2665</v>
      </c>
      <c r="DL1697" s="294">
        <v>3185</v>
      </c>
      <c r="DM1697" s="294">
        <v>3662</v>
      </c>
      <c r="DN1697" s="187">
        <v>4140</v>
      </c>
    </row>
    <row r="1698" spans="103:118" x14ac:dyDescent="0.2">
      <c r="CY1698" s="187" t="s">
        <v>490</v>
      </c>
      <c r="CZ1698" s="295">
        <v>78234</v>
      </c>
      <c r="DA1698" s="294">
        <v>1600</v>
      </c>
      <c r="DB1698" s="294">
        <v>1800</v>
      </c>
      <c r="DC1698" s="294">
        <v>2190</v>
      </c>
      <c r="DD1698" s="294">
        <v>2770</v>
      </c>
      <c r="DE1698" s="294">
        <v>3310</v>
      </c>
      <c r="DF1698" s="294">
        <v>3806</v>
      </c>
      <c r="DG1698" s="187">
        <v>4303</v>
      </c>
      <c r="DH1698" s="294">
        <v>2080</v>
      </c>
      <c r="DI1698" s="294">
        <v>2340</v>
      </c>
      <c r="DJ1698" s="294">
        <v>2847</v>
      </c>
      <c r="DK1698" s="294">
        <v>3601</v>
      </c>
      <c r="DL1698" s="294">
        <v>4303</v>
      </c>
      <c r="DM1698" s="294">
        <v>4947</v>
      </c>
      <c r="DN1698" s="187">
        <v>5593</v>
      </c>
    </row>
    <row r="1699" spans="103:118" x14ac:dyDescent="0.2">
      <c r="CY1699" s="187" t="s">
        <v>490</v>
      </c>
      <c r="CZ1699" s="295">
        <v>78235</v>
      </c>
      <c r="DA1699" s="294">
        <v>1210</v>
      </c>
      <c r="DB1699" s="294">
        <v>1350</v>
      </c>
      <c r="DC1699" s="294">
        <v>1650</v>
      </c>
      <c r="DD1699" s="294">
        <v>2090</v>
      </c>
      <c r="DE1699" s="294">
        <v>2500</v>
      </c>
      <c r="DF1699" s="294">
        <v>2875</v>
      </c>
      <c r="DG1699" s="187">
        <v>3250</v>
      </c>
      <c r="DH1699" s="294">
        <v>1573</v>
      </c>
      <c r="DI1699" s="294">
        <v>1755</v>
      </c>
      <c r="DJ1699" s="294">
        <v>2145</v>
      </c>
      <c r="DK1699" s="294">
        <v>2717</v>
      </c>
      <c r="DL1699" s="294">
        <v>3250</v>
      </c>
      <c r="DM1699" s="294">
        <v>3737</v>
      </c>
      <c r="DN1699" s="187">
        <v>4225</v>
      </c>
    </row>
    <row r="1700" spans="103:118" x14ac:dyDescent="0.2">
      <c r="CY1700" s="187" t="s">
        <v>490</v>
      </c>
      <c r="CZ1700" s="295">
        <v>78236</v>
      </c>
      <c r="DA1700" s="294">
        <v>1600</v>
      </c>
      <c r="DB1700" s="294">
        <v>1800</v>
      </c>
      <c r="DC1700" s="294">
        <v>2190</v>
      </c>
      <c r="DD1700" s="294">
        <v>2770</v>
      </c>
      <c r="DE1700" s="294">
        <v>3310</v>
      </c>
      <c r="DF1700" s="294">
        <v>3806</v>
      </c>
      <c r="DG1700" s="187">
        <v>4303</v>
      </c>
      <c r="DH1700" s="294">
        <v>2080</v>
      </c>
      <c r="DI1700" s="294">
        <v>2340</v>
      </c>
      <c r="DJ1700" s="294">
        <v>2847</v>
      </c>
      <c r="DK1700" s="294">
        <v>3601</v>
      </c>
      <c r="DL1700" s="294">
        <v>4303</v>
      </c>
      <c r="DM1700" s="294">
        <v>4947</v>
      </c>
      <c r="DN1700" s="187">
        <v>5593</v>
      </c>
    </row>
    <row r="1701" spans="103:118" x14ac:dyDescent="0.2">
      <c r="CY1701" s="187" t="s">
        <v>490</v>
      </c>
      <c r="CZ1701" s="295">
        <v>78237</v>
      </c>
      <c r="DA1701" s="294">
        <v>840</v>
      </c>
      <c r="DB1701" s="294">
        <v>940</v>
      </c>
      <c r="DC1701" s="294">
        <v>1150</v>
      </c>
      <c r="DD1701" s="294">
        <v>1460</v>
      </c>
      <c r="DE1701" s="294">
        <v>1740</v>
      </c>
      <c r="DF1701" s="294">
        <v>2001</v>
      </c>
      <c r="DG1701" s="187">
        <v>2262</v>
      </c>
      <c r="DH1701" s="294">
        <v>1092</v>
      </c>
      <c r="DI1701" s="294">
        <v>1222</v>
      </c>
      <c r="DJ1701" s="294">
        <v>1495</v>
      </c>
      <c r="DK1701" s="294">
        <v>1898</v>
      </c>
      <c r="DL1701" s="294">
        <v>2262</v>
      </c>
      <c r="DM1701" s="294">
        <v>2601</v>
      </c>
      <c r="DN1701" s="187">
        <v>2940</v>
      </c>
    </row>
    <row r="1702" spans="103:118" x14ac:dyDescent="0.2">
      <c r="CY1702" s="187" t="s">
        <v>490</v>
      </c>
      <c r="CZ1702" s="295">
        <v>78238</v>
      </c>
      <c r="DA1702" s="294">
        <v>970</v>
      </c>
      <c r="DB1702" s="294">
        <v>1080</v>
      </c>
      <c r="DC1702" s="294">
        <v>1320</v>
      </c>
      <c r="DD1702" s="294">
        <v>1670</v>
      </c>
      <c r="DE1702" s="294">
        <v>2000</v>
      </c>
      <c r="DF1702" s="294">
        <v>2300</v>
      </c>
      <c r="DG1702" s="187">
        <v>2600</v>
      </c>
      <c r="DH1702" s="294">
        <v>1261</v>
      </c>
      <c r="DI1702" s="294">
        <v>1404</v>
      </c>
      <c r="DJ1702" s="294">
        <v>1716</v>
      </c>
      <c r="DK1702" s="294">
        <v>2171</v>
      </c>
      <c r="DL1702" s="294">
        <v>2600</v>
      </c>
      <c r="DM1702" s="294">
        <v>2990</v>
      </c>
      <c r="DN1702" s="187">
        <v>3380</v>
      </c>
    </row>
    <row r="1703" spans="103:118" x14ac:dyDescent="0.2">
      <c r="CY1703" s="187" t="s">
        <v>490</v>
      </c>
      <c r="CZ1703" s="295">
        <v>78239</v>
      </c>
      <c r="DA1703" s="294">
        <v>1170</v>
      </c>
      <c r="DB1703" s="294">
        <v>1310</v>
      </c>
      <c r="DC1703" s="294">
        <v>1600</v>
      </c>
      <c r="DD1703" s="294">
        <v>2030</v>
      </c>
      <c r="DE1703" s="294">
        <v>2420</v>
      </c>
      <c r="DF1703" s="294">
        <v>2783</v>
      </c>
      <c r="DG1703" s="187">
        <v>3146</v>
      </c>
      <c r="DH1703" s="294">
        <v>1521</v>
      </c>
      <c r="DI1703" s="294">
        <v>1703</v>
      </c>
      <c r="DJ1703" s="294">
        <v>2080</v>
      </c>
      <c r="DK1703" s="294">
        <v>2639</v>
      </c>
      <c r="DL1703" s="294">
        <v>3146</v>
      </c>
      <c r="DM1703" s="294">
        <v>3617</v>
      </c>
      <c r="DN1703" s="187">
        <v>4089</v>
      </c>
    </row>
    <row r="1704" spans="103:118" x14ac:dyDescent="0.2">
      <c r="CY1704" s="187" t="s">
        <v>490</v>
      </c>
      <c r="CZ1704" s="295">
        <v>78240</v>
      </c>
      <c r="DA1704" s="294">
        <v>1150</v>
      </c>
      <c r="DB1704" s="294">
        <v>1290</v>
      </c>
      <c r="DC1704" s="294">
        <v>1570</v>
      </c>
      <c r="DD1704" s="294">
        <v>1990</v>
      </c>
      <c r="DE1704" s="294">
        <v>2380</v>
      </c>
      <c r="DF1704" s="294">
        <v>2737</v>
      </c>
      <c r="DG1704" s="187">
        <v>3094</v>
      </c>
      <c r="DH1704" s="294">
        <v>1495</v>
      </c>
      <c r="DI1704" s="294">
        <v>1677</v>
      </c>
      <c r="DJ1704" s="294">
        <v>2041</v>
      </c>
      <c r="DK1704" s="294">
        <v>2587</v>
      </c>
      <c r="DL1704" s="294">
        <v>3094</v>
      </c>
      <c r="DM1704" s="294">
        <v>3558</v>
      </c>
      <c r="DN1704" s="187">
        <v>4022</v>
      </c>
    </row>
    <row r="1705" spans="103:118" x14ac:dyDescent="0.2">
      <c r="CY1705" s="187" t="s">
        <v>490</v>
      </c>
      <c r="CZ1705" s="295">
        <v>78241</v>
      </c>
      <c r="DA1705" s="294">
        <v>1060</v>
      </c>
      <c r="DB1705" s="294">
        <v>1190</v>
      </c>
      <c r="DC1705" s="294">
        <v>1450</v>
      </c>
      <c r="DD1705" s="294">
        <v>1840</v>
      </c>
      <c r="DE1705" s="294">
        <v>2190</v>
      </c>
      <c r="DF1705" s="294">
        <v>2518</v>
      </c>
      <c r="DG1705" s="187">
        <v>2847</v>
      </c>
      <c r="DH1705" s="294">
        <v>1378</v>
      </c>
      <c r="DI1705" s="294">
        <v>1547</v>
      </c>
      <c r="DJ1705" s="294">
        <v>1885</v>
      </c>
      <c r="DK1705" s="294">
        <v>2392</v>
      </c>
      <c r="DL1705" s="294">
        <v>2847</v>
      </c>
      <c r="DM1705" s="294">
        <v>3273</v>
      </c>
      <c r="DN1705" s="187">
        <v>3701</v>
      </c>
    </row>
    <row r="1706" spans="103:118" x14ac:dyDescent="0.2">
      <c r="CY1706" s="187" t="s">
        <v>490</v>
      </c>
      <c r="CZ1706" s="295">
        <v>78242</v>
      </c>
      <c r="DA1706" s="294">
        <v>920</v>
      </c>
      <c r="DB1706" s="294">
        <v>1030</v>
      </c>
      <c r="DC1706" s="294">
        <v>1260</v>
      </c>
      <c r="DD1706" s="294">
        <v>1600</v>
      </c>
      <c r="DE1706" s="294">
        <v>1910</v>
      </c>
      <c r="DF1706" s="294">
        <v>2196</v>
      </c>
      <c r="DG1706" s="187">
        <v>2483</v>
      </c>
      <c r="DH1706" s="294">
        <v>1196</v>
      </c>
      <c r="DI1706" s="294">
        <v>1339</v>
      </c>
      <c r="DJ1706" s="294">
        <v>1638</v>
      </c>
      <c r="DK1706" s="294">
        <v>2080</v>
      </c>
      <c r="DL1706" s="294">
        <v>2483</v>
      </c>
      <c r="DM1706" s="294">
        <v>2854</v>
      </c>
      <c r="DN1706" s="187">
        <v>3227</v>
      </c>
    </row>
    <row r="1707" spans="103:118" x14ac:dyDescent="0.2">
      <c r="CY1707" s="187" t="s">
        <v>490</v>
      </c>
      <c r="CZ1707" s="295">
        <v>78243</v>
      </c>
      <c r="DA1707" s="294">
        <v>1110</v>
      </c>
      <c r="DB1707" s="294">
        <v>1240</v>
      </c>
      <c r="DC1707" s="294">
        <v>1520</v>
      </c>
      <c r="DD1707" s="294">
        <v>1920</v>
      </c>
      <c r="DE1707" s="294">
        <v>2290</v>
      </c>
      <c r="DF1707" s="294">
        <v>2633</v>
      </c>
      <c r="DG1707" s="187">
        <v>2977</v>
      </c>
      <c r="DH1707" s="294">
        <v>1443</v>
      </c>
      <c r="DI1707" s="294">
        <v>1612</v>
      </c>
      <c r="DJ1707" s="294">
        <v>1976</v>
      </c>
      <c r="DK1707" s="294">
        <v>2496</v>
      </c>
      <c r="DL1707" s="294">
        <v>2977</v>
      </c>
      <c r="DM1707" s="294">
        <v>3422</v>
      </c>
      <c r="DN1707" s="187">
        <v>3870</v>
      </c>
    </row>
    <row r="1708" spans="103:118" x14ac:dyDescent="0.2">
      <c r="CY1708" s="187" t="s">
        <v>490</v>
      </c>
      <c r="CZ1708" s="295">
        <v>78244</v>
      </c>
      <c r="DA1708" s="294">
        <v>1290</v>
      </c>
      <c r="DB1708" s="294">
        <v>1440</v>
      </c>
      <c r="DC1708" s="294">
        <v>1760</v>
      </c>
      <c r="DD1708" s="294">
        <v>2230</v>
      </c>
      <c r="DE1708" s="294">
        <v>2660</v>
      </c>
      <c r="DF1708" s="294">
        <v>3059</v>
      </c>
      <c r="DG1708" s="187">
        <v>3458</v>
      </c>
      <c r="DH1708" s="294">
        <v>1677</v>
      </c>
      <c r="DI1708" s="294">
        <v>1872</v>
      </c>
      <c r="DJ1708" s="294">
        <v>2288</v>
      </c>
      <c r="DK1708" s="294">
        <v>2899</v>
      </c>
      <c r="DL1708" s="294">
        <v>3458</v>
      </c>
      <c r="DM1708" s="294">
        <v>3976</v>
      </c>
      <c r="DN1708" s="187">
        <v>4495</v>
      </c>
    </row>
    <row r="1709" spans="103:118" x14ac:dyDescent="0.2">
      <c r="CY1709" s="187" t="s">
        <v>490</v>
      </c>
      <c r="CZ1709" s="295">
        <v>78245</v>
      </c>
      <c r="DA1709" s="294">
        <v>1140</v>
      </c>
      <c r="DB1709" s="294">
        <v>1280</v>
      </c>
      <c r="DC1709" s="294">
        <v>1560</v>
      </c>
      <c r="DD1709" s="294">
        <v>1980</v>
      </c>
      <c r="DE1709" s="294">
        <v>2360</v>
      </c>
      <c r="DF1709" s="294">
        <v>2714</v>
      </c>
      <c r="DG1709" s="187">
        <v>3068</v>
      </c>
      <c r="DH1709" s="294">
        <v>1482</v>
      </c>
      <c r="DI1709" s="294">
        <v>1664</v>
      </c>
      <c r="DJ1709" s="294">
        <v>2028</v>
      </c>
      <c r="DK1709" s="294">
        <v>2574</v>
      </c>
      <c r="DL1709" s="294">
        <v>3068</v>
      </c>
      <c r="DM1709" s="294">
        <v>3528</v>
      </c>
      <c r="DN1709" s="187">
        <v>3988</v>
      </c>
    </row>
    <row r="1710" spans="103:118" x14ac:dyDescent="0.2">
      <c r="CY1710" s="187" t="s">
        <v>490</v>
      </c>
      <c r="CZ1710" s="295">
        <v>78246</v>
      </c>
      <c r="DA1710" s="294">
        <v>1060</v>
      </c>
      <c r="DB1710" s="294">
        <v>1190</v>
      </c>
      <c r="DC1710" s="294">
        <v>1450</v>
      </c>
      <c r="DD1710" s="294">
        <v>1840</v>
      </c>
      <c r="DE1710" s="294">
        <v>2190</v>
      </c>
      <c r="DF1710" s="294">
        <v>2518</v>
      </c>
      <c r="DG1710" s="187">
        <v>2847</v>
      </c>
      <c r="DH1710" s="294">
        <v>1378</v>
      </c>
      <c r="DI1710" s="294">
        <v>1547</v>
      </c>
      <c r="DJ1710" s="294">
        <v>1885</v>
      </c>
      <c r="DK1710" s="294">
        <v>2392</v>
      </c>
      <c r="DL1710" s="294">
        <v>2847</v>
      </c>
      <c r="DM1710" s="294">
        <v>3273</v>
      </c>
      <c r="DN1710" s="187">
        <v>3701</v>
      </c>
    </row>
    <row r="1711" spans="103:118" x14ac:dyDescent="0.2">
      <c r="CY1711" s="187" t="s">
        <v>490</v>
      </c>
      <c r="CZ1711" s="295">
        <v>78247</v>
      </c>
      <c r="DA1711" s="294">
        <v>1260</v>
      </c>
      <c r="DB1711" s="294">
        <v>1410</v>
      </c>
      <c r="DC1711" s="294">
        <v>1720</v>
      </c>
      <c r="DD1711" s="294">
        <v>2180</v>
      </c>
      <c r="DE1711" s="294">
        <v>2600</v>
      </c>
      <c r="DF1711" s="294">
        <v>2990</v>
      </c>
      <c r="DG1711" s="187">
        <v>3380</v>
      </c>
      <c r="DH1711" s="294">
        <v>1638</v>
      </c>
      <c r="DI1711" s="294">
        <v>1833</v>
      </c>
      <c r="DJ1711" s="294">
        <v>2236</v>
      </c>
      <c r="DK1711" s="294">
        <v>2834</v>
      </c>
      <c r="DL1711" s="294">
        <v>3380</v>
      </c>
      <c r="DM1711" s="294">
        <v>3887</v>
      </c>
      <c r="DN1711" s="187">
        <v>4394</v>
      </c>
    </row>
    <row r="1712" spans="103:118" x14ac:dyDescent="0.2">
      <c r="CY1712" s="187" t="s">
        <v>490</v>
      </c>
      <c r="CZ1712" s="295">
        <v>78248</v>
      </c>
      <c r="DA1712" s="294">
        <v>1240</v>
      </c>
      <c r="DB1712" s="294">
        <v>1400</v>
      </c>
      <c r="DC1712" s="294">
        <v>1700</v>
      </c>
      <c r="DD1712" s="294">
        <v>2150</v>
      </c>
      <c r="DE1712" s="294">
        <v>2570</v>
      </c>
      <c r="DF1712" s="294">
        <v>2955</v>
      </c>
      <c r="DG1712" s="187">
        <v>3341</v>
      </c>
      <c r="DH1712" s="294">
        <v>1612</v>
      </c>
      <c r="DI1712" s="294">
        <v>1820</v>
      </c>
      <c r="DJ1712" s="294">
        <v>2210</v>
      </c>
      <c r="DK1712" s="294">
        <v>2795</v>
      </c>
      <c r="DL1712" s="294">
        <v>3341</v>
      </c>
      <c r="DM1712" s="294">
        <v>3841</v>
      </c>
      <c r="DN1712" s="187">
        <v>4343</v>
      </c>
    </row>
    <row r="1713" spans="103:118" x14ac:dyDescent="0.2">
      <c r="CY1713" s="187" t="s">
        <v>490</v>
      </c>
      <c r="CZ1713" s="295">
        <v>78249</v>
      </c>
      <c r="DA1713" s="294">
        <v>1300</v>
      </c>
      <c r="DB1713" s="294">
        <v>1450</v>
      </c>
      <c r="DC1713" s="294">
        <v>1770</v>
      </c>
      <c r="DD1713" s="294">
        <v>2240</v>
      </c>
      <c r="DE1713" s="294">
        <v>2680</v>
      </c>
      <c r="DF1713" s="294">
        <v>3082</v>
      </c>
      <c r="DG1713" s="187">
        <v>3484</v>
      </c>
      <c r="DH1713" s="294">
        <v>1690</v>
      </c>
      <c r="DI1713" s="294">
        <v>1885</v>
      </c>
      <c r="DJ1713" s="294">
        <v>2301</v>
      </c>
      <c r="DK1713" s="294">
        <v>2912</v>
      </c>
      <c r="DL1713" s="294">
        <v>3484</v>
      </c>
      <c r="DM1713" s="294">
        <v>4006</v>
      </c>
      <c r="DN1713" s="187">
        <v>4529</v>
      </c>
    </row>
    <row r="1714" spans="103:118" x14ac:dyDescent="0.2">
      <c r="CY1714" s="187" t="s">
        <v>490</v>
      </c>
      <c r="CZ1714" s="295">
        <v>78250</v>
      </c>
      <c r="DA1714" s="294">
        <v>1120</v>
      </c>
      <c r="DB1714" s="294">
        <v>1260</v>
      </c>
      <c r="DC1714" s="294">
        <v>1530</v>
      </c>
      <c r="DD1714" s="294">
        <v>1940</v>
      </c>
      <c r="DE1714" s="294">
        <v>2320</v>
      </c>
      <c r="DF1714" s="294">
        <v>2668</v>
      </c>
      <c r="DG1714" s="187">
        <v>3016</v>
      </c>
      <c r="DH1714" s="294">
        <v>1456</v>
      </c>
      <c r="DI1714" s="294">
        <v>1638</v>
      </c>
      <c r="DJ1714" s="294">
        <v>1989</v>
      </c>
      <c r="DK1714" s="294">
        <v>2522</v>
      </c>
      <c r="DL1714" s="294">
        <v>3016</v>
      </c>
      <c r="DM1714" s="294">
        <v>3468</v>
      </c>
      <c r="DN1714" s="187">
        <v>3920</v>
      </c>
    </row>
    <row r="1715" spans="103:118" x14ac:dyDescent="0.2">
      <c r="CY1715" s="187" t="s">
        <v>490</v>
      </c>
      <c r="CZ1715" s="295">
        <v>78251</v>
      </c>
      <c r="DA1715" s="294">
        <v>1180</v>
      </c>
      <c r="DB1715" s="294">
        <v>1320</v>
      </c>
      <c r="DC1715" s="294">
        <v>1610</v>
      </c>
      <c r="DD1715" s="294">
        <v>2040</v>
      </c>
      <c r="DE1715" s="294">
        <v>2440</v>
      </c>
      <c r="DF1715" s="294">
        <v>2806</v>
      </c>
      <c r="DG1715" s="187">
        <v>3172</v>
      </c>
      <c r="DH1715" s="294">
        <v>1534</v>
      </c>
      <c r="DI1715" s="294">
        <v>1716</v>
      </c>
      <c r="DJ1715" s="294">
        <v>2093</v>
      </c>
      <c r="DK1715" s="294">
        <v>2652</v>
      </c>
      <c r="DL1715" s="294">
        <v>3172</v>
      </c>
      <c r="DM1715" s="294">
        <v>3647</v>
      </c>
      <c r="DN1715" s="187">
        <v>4123</v>
      </c>
    </row>
    <row r="1716" spans="103:118" x14ac:dyDescent="0.2">
      <c r="CY1716" s="187" t="s">
        <v>490</v>
      </c>
      <c r="CZ1716" s="295">
        <v>78252</v>
      </c>
      <c r="DA1716" s="294">
        <v>1300</v>
      </c>
      <c r="DB1716" s="294">
        <v>1450</v>
      </c>
      <c r="DC1716" s="294">
        <v>1770</v>
      </c>
      <c r="DD1716" s="294">
        <v>2240</v>
      </c>
      <c r="DE1716" s="294">
        <v>2680</v>
      </c>
      <c r="DF1716" s="294">
        <v>3082</v>
      </c>
      <c r="DG1716" s="187">
        <v>3484</v>
      </c>
      <c r="DH1716" s="294">
        <v>1690</v>
      </c>
      <c r="DI1716" s="294">
        <v>1885</v>
      </c>
      <c r="DJ1716" s="294">
        <v>2301</v>
      </c>
      <c r="DK1716" s="294">
        <v>2912</v>
      </c>
      <c r="DL1716" s="294">
        <v>3484</v>
      </c>
      <c r="DM1716" s="294">
        <v>4006</v>
      </c>
      <c r="DN1716" s="187">
        <v>4529</v>
      </c>
    </row>
    <row r="1717" spans="103:118" x14ac:dyDescent="0.2">
      <c r="CY1717" s="187" t="s">
        <v>490</v>
      </c>
      <c r="CZ1717" s="295">
        <v>78253</v>
      </c>
      <c r="DA1717" s="294">
        <v>1320</v>
      </c>
      <c r="DB1717" s="294">
        <v>1470</v>
      </c>
      <c r="DC1717" s="294">
        <v>1800</v>
      </c>
      <c r="DD1717" s="294">
        <v>2290</v>
      </c>
      <c r="DE1717" s="294">
        <v>2710</v>
      </c>
      <c r="DF1717" s="294">
        <v>3116</v>
      </c>
      <c r="DG1717" s="187">
        <v>3523</v>
      </c>
      <c r="DH1717" s="294">
        <v>1716</v>
      </c>
      <c r="DI1717" s="294">
        <v>1911</v>
      </c>
      <c r="DJ1717" s="294">
        <v>2340</v>
      </c>
      <c r="DK1717" s="294">
        <v>2977</v>
      </c>
      <c r="DL1717" s="294">
        <v>3523</v>
      </c>
      <c r="DM1717" s="294">
        <v>4050</v>
      </c>
      <c r="DN1717" s="187">
        <v>4579</v>
      </c>
    </row>
    <row r="1718" spans="103:118" x14ac:dyDescent="0.2">
      <c r="CY1718" s="187" t="s">
        <v>490</v>
      </c>
      <c r="CZ1718" s="295">
        <v>78254</v>
      </c>
      <c r="DA1718" s="294">
        <v>1380</v>
      </c>
      <c r="DB1718" s="294">
        <v>1540</v>
      </c>
      <c r="DC1718" s="294">
        <v>1880</v>
      </c>
      <c r="DD1718" s="294">
        <v>2380</v>
      </c>
      <c r="DE1718" s="294">
        <v>2850</v>
      </c>
      <c r="DF1718" s="294">
        <v>3277</v>
      </c>
      <c r="DG1718" s="187">
        <v>3705</v>
      </c>
      <c r="DH1718" s="294">
        <v>1794</v>
      </c>
      <c r="DI1718" s="294">
        <v>2002</v>
      </c>
      <c r="DJ1718" s="294">
        <v>2444</v>
      </c>
      <c r="DK1718" s="294">
        <v>3094</v>
      </c>
      <c r="DL1718" s="294">
        <v>3705</v>
      </c>
      <c r="DM1718" s="294">
        <v>4260</v>
      </c>
      <c r="DN1718" s="187">
        <v>4816</v>
      </c>
    </row>
    <row r="1719" spans="103:118" x14ac:dyDescent="0.2">
      <c r="CY1719" s="187" t="s">
        <v>490</v>
      </c>
      <c r="CZ1719" s="295">
        <v>78255</v>
      </c>
      <c r="DA1719" s="294">
        <v>1410</v>
      </c>
      <c r="DB1719" s="294">
        <v>1580</v>
      </c>
      <c r="DC1719" s="294">
        <v>1920</v>
      </c>
      <c r="DD1719" s="294">
        <v>2430</v>
      </c>
      <c r="DE1719" s="294">
        <v>2910</v>
      </c>
      <c r="DF1719" s="294">
        <v>3346</v>
      </c>
      <c r="DG1719" s="187">
        <v>3783</v>
      </c>
      <c r="DH1719" s="294">
        <v>1833</v>
      </c>
      <c r="DI1719" s="294">
        <v>2054</v>
      </c>
      <c r="DJ1719" s="294">
        <v>2496</v>
      </c>
      <c r="DK1719" s="294">
        <v>3159</v>
      </c>
      <c r="DL1719" s="294">
        <v>3783</v>
      </c>
      <c r="DM1719" s="294">
        <v>4349</v>
      </c>
      <c r="DN1719" s="187">
        <v>4917</v>
      </c>
    </row>
    <row r="1720" spans="103:118" x14ac:dyDescent="0.2">
      <c r="CY1720" s="187" t="s">
        <v>490</v>
      </c>
      <c r="CZ1720" s="295">
        <v>78256</v>
      </c>
      <c r="DA1720" s="294">
        <v>1330</v>
      </c>
      <c r="DB1720" s="294">
        <v>1490</v>
      </c>
      <c r="DC1720" s="294">
        <v>1820</v>
      </c>
      <c r="DD1720" s="294">
        <v>2300</v>
      </c>
      <c r="DE1720" s="294">
        <v>2750</v>
      </c>
      <c r="DF1720" s="294">
        <v>3162</v>
      </c>
      <c r="DG1720" s="187">
        <v>3575</v>
      </c>
      <c r="DH1720" s="294">
        <v>1729</v>
      </c>
      <c r="DI1720" s="294">
        <v>1937</v>
      </c>
      <c r="DJ1720" s="294">
        <v>2366</v>
      </c>
      <c r="DK1720" s="294">
        <v>2990</v>
      </c>
      <c r="DL1720" s="294">
        <v>3575</v>
      </c>
      <c r="DM1720" s="294">
        <v>4110</v>
      </c>
      <c r="DN1720" s="187">
        <v>4647</v>
      </c>
    </row>
    <row r="1721" spans="103:118" x14ac:dyDescent="0.2">
      <c r="CY1721" s="187" t="s">
        <v>490</v>
      </c>
      <c r="CZ1721" s="295">
        <v>78257</v>
      </c>
      <c r="DA1721" s="294">
        <v>1340</v>
      </c>
      <c r="DB1721" s="294">
        <v>1500</v>
      </c>
      <c r="DC1721" s="294">
        <v>1830</v>
      </c>
      <c r="DD1721" s="294">
        <v>2320</v>
      </c>
      <c r="DE1721" s="294">
        <v>2770</v>
      </c>
      <c r="DF1721" s="294">
        <v>3185</v>
      </c>
      <c r="DG1721" s="187">
        <v>3601</v>
      </c>
      <c r="DH1721" s="294">
        <v>1742</v>
      </c>
      <c r="DI1721" s="294">
        <v>1950</v>
      </c>
      <c r="DJ1721" s="294">
        <v>2379</v>
      </c>
      <c r="DK1721" s="294">
        <v>3016</v>
      </c>
      <c r="DL1721" s="294">
        <v>3601</v>
      </c>
      <c r="DM1721" s="294">
        <v>4140</v>
      </c>
      <c r="DN1721" s="187">
        <v>4681</v>
      </c>
    </row>
    <row r="1722" spans="103:118" x14ac:dyDescent="0.2">
      <c r="CY1722" s="187" t="s">
        <v>490</v>
      </c>
      <c r="CZ1722" s="295">
        <v>78258</v>
      </c>
      <c r="DA1722" s="294">
        <v>1400</v>
      </c>
      <c r="DB1722" s="294">
        <v>1570</v>
      </c>
      <c r="DC1722" s="294">
        <v>1910</v>
      </c>
      <c r="DD1722" s="294">
        <v>2420</v>
      </c>
      <c r="DE1722" s="294">
        <v>2890</v>
      </c>
      <c r="DF1722" s="294">
        <v>3323</v>
      </c>
      <c r="DG1722" s="187">
        <v>3757</v>
      </c>
      <c r="DH1722" s="294">
        <v>1820</v>
      </c>
      <c r="DI1722" s="294">
        <v>2041</v>
      </c>
      <c r="DJ1722" s="294">
        <v>2483</v>
      </c>
      <c r="DK1722" s="294">
        <v>3146</v>
      </c>
      <c r="DL1722" s="294">
        <v>3757</v>
      </c>
      <c r="DM1722" s="294">
        <v>4319</v>
      </c>
      <c r="DN1722" s="187">
        <v>4884</v>
      </c>
    </row>
    <row r="1723" spans="103:118" x14ac:dyDescent="0.2">
      <c r="CY1723" s="187" t="s">
        <v>490</v>
      </c>
      <c r="CZ1723" s="295">
        <v>78259</v>
      </c>
      <c r="DA1723" s="294">
        <v>1220</v>
      </c>
      <c r="DB1723" s="294">
        <v>1370</v>
      </c>
      <c r="DC1723" s="294">
        <v>1670</v>
      </c>
      <c r="DD1723" s="294">
        <v>2110</v>
      </c>
      <c r="DE1723" s="294">
        <v>2530</v>
      </c>
      <c r="DF1723" s="294">
        <v>2909</v>
      </c>
      <c r="DG1723" s="187">
        <v>3289</v>
      </c>
      <c r="DH1723" s="294">
        <v>1586</v>
      </c>
      <c r="DI1723" s="294">
        <v>1781</v>
      </c>
      <c r="DJ1723" s="294">
        <v>2171</v>
      </c>
      <c r="DK1723" s="294">
        <v>2743</v>
      </c>
      <c r="DL1723" s="294">
        <v>3289</v>
      </c>
      <c r="DM1723" s="294">
        <v>3781</v>
      </c>
      <c r="DN1723" s="187">
        <v>4275</v>
      </c>
    </row>
    <row r="1724" spans="103:118" x14ac:dyDescent="0.2">
      <c r="CY1724" s="187" t="s">
        <v>490</v>
      </c>
      <c r="CZ1724" s="295">
        <v>78260</v>
      </c>
      <c r="DA1724" s="294">
        <v>1600</v>
      </c>
      <c r="DB1724" s="294">
        <v>1800</v>
      </c>
      <c r="DC1724" s="294">
        <v>2190</v>
      </c>
      <c r="DD1724" s="294">
        <v>2770</v>
      </c>
      <c r="DE1724" s="294">
        <v>3310</v>
      </c>
      <c r="DF1724" s="294">
        <v>3806</v>
      </c>
      <c r="DG1724" s="187">
        <v>4303</v>
      </c>
      <c r="DH1724" s="294">
        <v>2080</v>
      </c>
      <c r="DI1724" s="294">
        <v>2340</v>
      </c>
      <c r="DJ1724" s="294">
        <v>2847</v>
      </c>
      <c r="DK1724" s="294">
        <v>3601</v>
      </c>
      <c r="DL1724" s="294">
        <v>4303</v>
      </c>
      <c r="DM1724" s="294">
        <v>4947</v>
      </c>
      <c r="DN1724" s="187">
        <v>5593</v>
      </c>
    </row>
    <row r="1725" spans="103:118" x14ac:dyDescent="0.2">
      <c r="CY1725" s="187" t="s">
        <v>490</v>
      </c>
      <c r="CZ1725" s="295">
        <v>78261</v>
      </c>
      <c r="DA1725" s="294">
        <v>1410</v>
      </c>
      <c r="DB1725" s="294">
        <v>1580</v>
      </c>
      <c r="DC1725" s="294">
        <v>1930</v>
      </c>
      <c r="DD1725" s="294">
        <v>2440</v>
      </c>
      <c r="DE1725" s="294">
        <v>2920</v>
      </c>
      <c r="DF1725" s="294">
        <v>3358</v>
      </c>
      <c r="DG1725" s="187">
        <v>3796</v>
      </c>
      <c r="DH1725" s="294">
        <v>1833</v>
      </c>
      <c r="DI1725" s="294">
        <v>2054</v>
      </c>
      <c r="DJ1725" s="294">
        <v>2509</v>
      </c>
      <c r="DK1725" s="294">
        <v>3172</v>
      </c>
      <c r="DL1725" s="294">
        <v>3796</v>
      </c>
      <c r="DM1725" s="294">
        <v>4365</v>
      </c>
      <c r="DN1725" s="187">
        <v>4934</v>
      </c>
    </row>
    <row r="1726" spans="103:118" x14ac:dyDescent="0.2">
      <c r="CY1726" s="187" t="s">
        <v>490</v>
      </c>
      <c r="CZ1726" s="295">
        <v>78263</v>
      </c>
      <c r="DA1726" s="294">
        <v>1100</v>
      </c>
      <c r="DB1726" s="294">
        <v>1230</v>
      </c>
      <c r="DC1726" s="294">
        <v>1500</v>
      </c>
      <c r="DD1726" s="294">
        <v>1900</v>
      </c>
      <c r="DE1726" s="294">
        <v>2270</v>
      </c>
      <c r="DF1726" s="294">
        <v>2610</v>
      </c>
      <c r="DG1726" s="187">
        <v>2951</v>
      </c>
      <c r="DH1726" s="294">
        <v>1430</v>
      </c>
      <c r="DI1726" s="294">
        <v>1599</v>
      </c>
      <c r="DJ1726" s="294">
        <v>1950</v>
      </c>
      <c r="DK1726" s="294">
        <v>2470</v>
      </c>
      <c r="DL1726" s="294">
        <v>2951</v>
      </c>
      <c r="DM1726" s="294">
        <v>3393</v>
      </c>
      <c r="DN1726" s="187">
        <v>3836</v>
      </c>
    </row>
    <row r="1727" spans="103:118" x14ac:dyDescent="0.2">
      <c r="CY1727" s="187" t="s">
        <v>490</v>
      </c>
      <c r="CZ1727" s="295">
        <v>78264</v>
      </c>
      <c r="DA1727" s="294">
        <v>960</v>
      </c>
      <c r="DB1727" s="294">
        <v>1090</v>
      </c>
      <c r="DC1727" s="294">
        <v>1310</v>
      </c>
      <c r="DD1727" s="294">
        <v>1660</v>
      </c>
      <c r="DE1727" s="294">
        <v>1980</v>
      </c>
      <c r="DF1727" s="294">
        <v>2277</v>
      </c>
      <c r="DG1727" s="187">
        <v>2574</v>
      </c>
      <c r="DH1727" s="294">
        <v>1248</v>
      </c>
      <c r="DI1727" s="294">
        <v>1417</v>
      </c>
      <c r="DJ1727" s="294">
        <v>1703</v>
      </c>
      <c r="DK1727" s="294">
        <v>2158</v>
      </c>
      <c r="DL1727" s="294">
        <v>2574</v>
      </c>
      <c r="DM1727" s="294">
        <v>2960</v>
      </c>
      <c r="DN1727" s="187">
        <v>3346</v>
      </c>
    </row>
    <row r="1728" spans="103:118" x14ac:dyDescent="0.2">
      <c r="CY1728" s="187" t="s">
        <v>490</v>
      </c>
      <c r="CZ1728" s="295">
        <v>78265</v>
      </c>
      <c r="DA1728" s="294">
        <v>1060</v>
      </c>
      <c r="DB1728" s="294">
        <v>1190</v>
      </c>
      <c r="DC1728" s="294">
        <v>1450</v>
      </c>
      <c r="DD1728" s="294">
        <v>1840</v>
      </c>
      <c r="DE1728" s="294">
        <v>2190</v>
      </c>
      <c r="DF1728" s="294">
        <v>2518</v>
      </c>
      <c r="DG1728" s="187">
        <v>2847</v>
      </c>
      <c r="DH1728" s="294">
        <v>1378</v>
      </c>
      <c r="DI1728" s="294">
        <v>1547</v>
      </c>
      <c r="DJ1728" s="294">
        <v>1885</v>
      </c>
      <c r="DK1728" s="294">
        <v>2392</v>
      </c>
      <c r="DL1728" s="294">
        <v>2847</v>
      </c>
      <c r="DM1728" s="294">
        <v>3273</v>
      </c>
      <c r="DN1728" s="187">
        <v>3701</v>
      </c>
    </row>
    <row r="1729" spans="103:118" x14ac:dyDescent="0.2">
      <c r="CY1729" s="187" t="s">
        <v>490</v>
      </c>
      <c r="CZ1729" s="295">
        <v>78266</v>
      </c>
      <c r="DA1729" s="294">
        <v>1600</v>
      </c>
      <c r="DB1729" s="294">
        <v>1800</v>
      </c>
      <c r="DC1729" s="294">
        <v>2190</v>
      </c>
      <c r="DD1729" s="294">
        <v>2770</v>
      </c>
      <c r="DE1729" s="294">
        <v>3310</v>
      </c>
      <c r="DF1729" s="294">
        <v>3806</v>
      </c>
      <c r="DG1729" s="187">
        <v>4303</v>
      </c>
      <c r="DH1729" s="294">
        <v>2080</v>
      </c>
      <c r="DI1729" s="294">
        <v>2340</v>
      </c>
      <c r="DJ1729" s="294">
        <v>2847</v>
      </c>
      <c r="DK1729" s="294">
        <v>3601</v>
      </c>
      <c r="DL1729" s="294">
        <v>4303</v>
      </c>
      <c r="DM1729" s="294">
        <v>4947</v>
      </c>
      <c r="DN1729" s="187">
        <v>5593</v>
      </c>
    </row>
    <row r="1730" spans="103:118" x14ac:dyDescent="0.2">
      <c r="CY1730" s="187" t="s">
        <v>490</v>
      </c>
      <c r="CZ1730" s="295">
        <v>78268</v>
      </c>
      <c r="DA1730" s="294">
        <v>1060</v>
      </c>
      <c r="DB1730" s="294">
        <v>1190</v>
      </c>
      <c r="DC1730" s="294">
        <v>1450</v>
      </c>
      <c r="DD1730" s="294">
        <v>1840</v>
      </c>
      <c r="DE1730" s="294">
        <v>2190</v>
      </c>
      <c r="DF1730" s="294">
        <v>2518</v>
      </c>
      <c r="DG1730" s="187">
        <v>2847</v>
      </c>
      <c r="DH1730" s="294">
        <v>1378</v>
      </c>
      <c r="DI1730" s="294">
        <v>1547</v>
      </c>
      <c r="DJ1730" s="294">
        <v>1885</v>
      </c>
      <c r="DK1730" s="294">
        <v>2392</v>
      </c>
      <c r="DL1730" s="294">
        <v>2847</v>
      </c>
      <c r="DM1730" s="294">
        <v>3273</v>
      </c>
      <c r="DN1730" s="187">
        <v>3701</v>
      </c>
    </row>
    <row r="1731" spans="103:118" x14ac:dyDescent="0.2">
      <c r="CY1731" s="187" t="s">
        <v>490</v>
      </c>
      <c r="CZ1731" s="295">
        <v>78269</v>
      </c>
      <c r="DA1731" s="294">
        <v>1060</v>
      </c>
      <c r="DB1731" s="294">
        <v>1190</v>
      </c>
      <c r="DC1731" s="294">
        <v>1450</v>
      </c>
      <c r="DD1731" s="294">
        <v>1840</v>
      </c>
      <c r="DE1731" s="294">
        <v>2190</v>
      </c>
      <c r="DF1731" s="294">
        <v>2518</v>
      </c>
      <c r="DG1731" s="187">
        <v>2847</v>
      </c>
      <c r="DH1731" s="294">
        <v>1378</v>
      </c>
      <c r="DI1731" s="294">
        <v>1547</v>
      </c>
      <c r="DJ1731" s="294">
        <v>1885</v>
      </c>
      <c r="DK1731" s="294">
        <v>2392</v>
      </c>
      <c r="DL1731" s="294">
        <v>2847</v>
      </c>
      <c r="DM1731" s="294">
        <v>3273</v>
      </c>
      <c r="DN1731" s="187">
        <v>3701</v>
      </c>
    </row>
    <row r="1732" spans="103:118" x14ac:dyDescent="0.2">
      <c r="CY1732" s="187" t="s">
        <v>490</v>
      </c>
      <c r="CZ1732" s="295">
        <v>78270</v>
      </c>
      <c r="DA1732" s="294">
        <v>1060</v>
      </c>
      <c r="DB1732" s="294">
        <v>1190</v>
      </c>
      <c r="DC1732" s="294">
        <v>1450</v>
      </c>
      <c r="DD1732" s="294">
        <v>1840</v>
      </c>
      <c r="DE1732" s="294">
        <v>2190</v>
      </c>
      <c r="DF1732" s="294">
        <v>2518</v>
      </c>
      <c r="DG1732" s="187">
        <v>2847</v>
      </c>
      <c r="DH1732" s="294">
        <v>1378</v>
      </c>
      <c r="DI1732" s="294">
        <v>1547</v>
      </c>
      <c r="DJ1732" s="294">
        <v>1885</v>
      </c>
      <c r="DK1732" s="294">
        <v>2392</v>
      </c>
      <c r="DL1732" s="294">
        <v>2847</v>
      </c>
      <c r="DM1732" s="294">
        <v>3273</v>
      </c>
      <c r="DN1732" s="187">
        <v>3701</v>
      </c>
    </row>
    <row r="1733" spans="103:118" x14ac:dyDescent="0.2">
      <c r="CY1733" s="187" t="s">
        <v>490</v>
      </c>
      <c r="CZ1733" s="295">
        <v>78278</v>
      </c>
      <c r="DA1733" s="294">
        <v>1060</v>
      </c>
      <c r="DB1733" s="294">
        <v>1190</v>
      </c>
      <c r="DC1733" s="294">
        <v>1450</v>
      </c>
      <c r="DD1733" s="294">
        <v>1840</v>
      </c>
      <c r="DE1733" s="294">
        <v>2190</v>
      </c>
      <c r="DF1733" s="294">
        <v>2518</v>
      </c>
      <c r="DG1733" s="187">
        <v>2847</v>
      </c>
      <c r="DH1733" s="294">
        <v>1378</v>
      </c>
      <c r="DI1733" s="294">
        <v>1547</v>
      </c>
      <c r="DJ1733" s="294">
        <v>1885</v>
      </c>
      <c r="DK1733" s="294">
        <v>2392</v>
      </c>
      <c r="DL1733" s="294">
        <v>2847</v>
      </c>
      <c r="DM1733" s="294">
        <v>3273</v>
      </c>
      <c r="DN1733" s="187">
        <v>3701</v>
      </c>
    </row>
    <row r="1734" spans="103:118" x14ac:dyDescent="0.2">
      <c r="CY1734" s="187" t="s">
        <v>490</v>
      </c>
      <c r="CZ1734" s="295">
        <v>78279</v>
      </c>
      <c r="DA1734" s="294">
        <v>1060</v>
      </c>
      <c r="DB1734" s="294">
        <v>1190</v>
      </c>
      <c r="DC1734" s="294">
        <v>1450</v>
      </c>
      <c r="DD1734" s="294">
        <v>1840</v>
      </c>
      <c r="DE1734" s="294">
        <v>2190</v>
      </c>
      <c r="DF1734" s="294">
        <v>2518</v>
      </c>
      <c r="DG1734" s="187">
        <v>2847</v>
      </c>
      <c r="DH1734" s="294">
        <v>1378</v>
      </c>
      <c r="DI1734" s="294">
        <v>1547</v>
      </c>
      <c r="DJ1734" s="294">
        <v>1885</v>
      </c>
      <c r="DK1734" s="294">
        <v>2392</v>
      </c>
      <c r="DL1734" s="294">
        <v>2847</v>
      </c>
      <c r="DM1734" s="294">
        <v>3273</v>
      </c>
      <c r="DN1734" s="187">
        <v>3701</v>
      </c>
    </row>
    <row r="1735" spans="103:118" x14ac:dyDescent="0.2">
      <c r="CY1735" s="187" t="s">
        <v>490</v>
      </c>
      <c r="CZ1735" s="295">
        <v>78280</v>
      </c>
      <c r="DA1735" s="294">
        <v>1060</v>
      </c>
      <c r="DB1735" s="294">
        <v>1190</v>
      </c>
      <c r="DC1735" s="294">
        <v>1450</v>
      </c>
      <c r="DD1735" s="294">
        <v>1840</v>
      </c>
      <c r="DE1735" s="294">
        <v>2190</v>
      </c>
      <c r="DF1735" s="294">
        <v>2518</v>
      </c>
      <c r="DG1735" s="187">
        <v>2847</v>
      </c>
      <c r="DH1735" s="294">
        <v>1378</v>
      </c>
      <c r="DI1735" s="294">
        <v>1547</v>
      </c>
      <c r="DJ1735" s="294">
        <v>1885</v>
      </c>
      <c r="DK1735" s="294">
        <v>2392</v>
      </c>
      <c r="DL1735" s="294">
        <v>2847</v>
      </c>
      <c r="DM1735" s="294">
        <v>3273</v>
      </c>
      <c r="DN1735" s="187">
        <v>3701</v>
      </c>
    </row>
    <row r="1736" spans="103:118" x14ac:dyDescent="0.2">
      <c r="CY1736" s="187" t="s">
        <v>490</v>
      </c>
      <c r="CZ1736" s="295">
        <v>78283</v>
      </c>
      <c r="DA1736" s="294">
        <v>1060</v>
      </c>
      <c r="DB1736" s="294">
        <v>1190</v>
      </c>
      <c r="DC1736" s="294">
        <v>1450</v>
      </c>
      <c r="DD1736" s="294">
        <v>1840</v>
      </c>
      <c r="DE1736" s="294">
        <v>2190</v>
      </c>
      <c r="DF1736" s="294">
        <v>2518</v>
      </c>
      <c r="DG1736" s="187">
        <v>2847</v>
      </c>
      <c r="DH1736" s="294">
        <v>1378</v>
      </c>
      <c r="DI1736" s="294">
        <v>1547</v>
      </c>
      <c r="DJ1736" s="294">
        <v>1885</v>
      </c>
      <c r="DK1736" s="294">
        <v>2392</v>
      </c>
      <c r="DL1736" s="294">
        <v>2847</v>
      </c>
      <c r="DM1736" s="294">
        <v>3273</v>
      </c>
      <c r="DN1736" s="187">
        <v>3701</v>
      </c>
    </row>
    <row r="1737" spans="103:118" x14ac:dyDescent="0.2">
      <c r="CY1737" s="187" t="s">
        <v>490</v>
      </c>
      <c r="CZ1737" s="295">
        <v>78285</v>
      </c>
      <c r="DA1737" s="294">
        <v>1060</v>
      </c>
      <c r="DB1737" s="294">
        <v>1190</v>
      </c>
      <c r="DC1737" s="294">
        <v>1450</v>
      </c>
      <c r="DD1737" s="294">
        <v>1840</v>
      </c>
      <c r="DE1737" s="294">
        <v>2190</v>
      </c>
      <c r="DF1737" s="294">
        <v>2518</v>
      </c>
      <c r="DG1737" s="187">
        <v>2847</v>
      </c>
      <c r="DH1737" s="294">
        <v>1378</v>
      </c>
      <c r="DI1737" s="294">
        <v>1547</v>
      </c>
      <c r="DJ1737" s="294">
        <v>1885</v>
      </c>
      <c r="DK1737" s="294">
        <v>2392</v>
      </c>
      <c r="DL1737" s="294">
        <v>2847</v>
      </c>
      <c r="DM1737" s="294">
        <v>3273</v>
      </c>
      <c r="DN1737" s="187">
        <v>3701</v>
      </c>
    </row>
    <row r="1738" spans="103:118" x14ac:dyDescent="0.2">
      <c r="CY1738" s="187" t="s">
        <v>490</v>
      </c>
      <c r="CZ1738" s="295">
        <v>78288</v>
      </c>
      <c r="DA1738" s="294">
        <v>1060</v>
      </c>
      <c r="DB1738" s="294">
        <v>1190</v>
      </c>
      <c r="DC1738" s="294">
        <v>1450</v>
      </c>
      <c r="DD1738" s="294">
        <v>1840</v>
      </c>
      <c r="DE1738" s="294">
        <v>2190</v>
      </c>
      <c r="DF1738" s="294">
        <v>2518</v>
      </c>
      <c r="DG1738" s="187">
        <v>2847</v>
      </c>
      <c r="DH1738" s="294">
        <v>1378</v>
      </c>
      <c r="DI1738" s="294">
        <v>1547</v>
      </c>
      <c r="DJ1738" s="294">
        <v>1885</v>
      </c>
      <c r="DK1738" s="294">
        <v>2392</v>
      </c>
      <c r="DL1738" s="294">
        <v>2847</v>
      </c>
      <c r="DM1738" s="294">
        <v>3273</v>
      </c>
      <c r="DN1738" s="187">
        <v>3701</v>
      </c>
    </row>
    <row r="1739" spans="103:118" x14ac:dyDescent="0.2">
      <c r="CY1739" s="187" t="s">
        <v>490</v>
      </c>
      <c r="CZ1739" s="295">
        <v>78291</v>
      </c>
      <c r="DA1739" s="294">
        <v>1060</v>
      </c>
      <c r="DB1739" s="294">
        <v>1190</v>
      </c>
      <c r="DC1739" s="294">
        <v>1450</v>
      </c>
      <c r="DD1739" s="294">
        <v>1840</v>
      </c>
      <c r="DE1739" s="294">
        <v>2190</v>
      </c>
      <c r="DF1739" s="294">
        <v>2518</v>
      </c>
      <c r="DG1739" s="187">
        <v>2847</v>
      </c>
      <c r="DH1739" s="294">
        <v>1378</v>
      </c>
      <c r="DI1739" s="294">
        <v>1547</v>
      </c>
      <c r="DJ1739" s="294">
        <v>1885</v>
      </c>
      <c r="DK1739" s="294">
        <v>2392</v>
      </c>
      <c r="DL1739" s="294">
        <v>2847</v>
      </c>
      <c r="DM1739" s="294">
        <v>3273</v>
      </c>
      <c r="DN1739" s="187">
        <v>3701</v>
      </c>
    </row>
    <row r="1740" spans="103:118" x14ac:dyDescent="0.2">
      <c r="CY1740" s="187" t="s">
        <v>490</v>
      </c>
      <c r="CZ1740" s="295">
        <v>78292</v>
      </c>
      <c r="DA1740" s="294">
        <v>1060</v>
      </c>
      <c r="DB1740" s="294">
        <v>1190</v>
      </c>
      <c r="DC1740" s="294">
        <v>1450</v>
      </c>
      <c r="DD1740" s="294">
        <v>1840</v>
      </c>
      <c r="DE1740" s="294">
        <v>2190</v>
      </c>
      <c r="DF1740" s="294">
        <v>2518</v>
      </c>
      <c r="DG1740" s="187">
        <v>2847</v>
      </c>
      <c r="DH1740" s="294">
        <v>1378</v>
      </c>
      <c r="DI1740" s="294">
        <v>1547</v>
      </c>
      <c r="DJ1740" s="294">
        <v>1885</v>
      </c>
      <c r="DK1740" s="294">
        <v>2392</v>
      </c>
      <c r="DL1740" s="294">
        <v>2847</v>
      </c>
      <c r="DM1740" s="294">
        <v>3273</v>
      </c>
      <c r="DN1740" s="187">
        <v>3701</v>
      </c>
    </row>
    <row r="1741" spans="103:118" x14ac:dyDescent="0.2">
      <c r="CY1741" s="187" t="s">
        <v>490</v>
      </c>
      <c r="CZ1741" s="295">
        <v>78293</v>
      </c>
      <c r="DA1741" s="294">
        <v>1060</v>
      </c>
      <c r="DB1741" s="294">
        <v>1190</v>
      </c>
      <c r="DC1741" s="294">
        <v>1450</v>
      </c>
      <c r="DD1741" s="294">
        <v>1840</v>
      </c>
      <c r="DE1741" s="294">
        <v>2190</v>
      </c>
      <c r="DF1741" s="294">
        <v>2518</v>
      </c>
      <c r="DG1741" s="187">
        <v>2847</v>
      </c>
      <c r="DH1741" s="294">
        <v>1378</v>
      </c>
      <c r="DI1741" s="294">
        <v>1547</v>
      </c>
      <c r="DJ1741" s="294">
        <v>1885</v>
      </c>
      <c r="DK1741" s="294">
        <v>2392</v>
      </c>
      <c r="DL1741" s="294">
        <v>2847</v>
      </c>
      <c r="DM1741" s="294">
        <v>3273</v>
      </c>
      <c r="DN1741" s="187">
        <v>3701</v>
      </c>
    </row>
    <row r="1742" spans="103:118" x14ac:dyDescent="0.2">
      <c r="CY1742" s="187" t="s">
        <v>490</v>
      </c>
      <c r="CZ1742" s="295">
        <v>78294</v>
      </c>
      <c r="DA1742" s="294">
        <v>1060</v>
      </c>
      <c r="DB1742" s="294">
        <v>1190</v>
      </c>
      <c r="DC1742" s="294">
        <v>1450</v>
      </c>
      <c r="DD1742" s="294">
        <v>1840</v>
      </c>
      <c r="DE1742" s="294">
        <v>2190</v>
      </c>
      <c r="DF1742" s="294">
        <v>2518</v>
      </c>
      <c r="DG1742" s="187">
        <v>2847</v>
      </c>
      <c r="DH1742" s="294">
        <v>1378</v>
      </c>
      <c r="DI1742" s="294">
        <v>1547</v>
      </c>
      <c r="DJ1742" s="294">
        <v>1885</v>
      </c>
      <c r="DK1742" s="294">
        <v>2392</v>
      </c>
      <c r="DL1742" s="294">
        <v>2847</v>
      </c>
      <c r="DM1742" s="294">
        <v>3273</v>
      </c>
      <c r="DN1742" s="187">
        <v>3701</v>
      </c>
    </row>
    <row r="1743" spans="103:118" x14ac:dyDescent="0.2">
      <c r="CY1743" s="187" t="s">
        <v>490</v>
      </c>
      <c r="CZ1743" s="295">
        <v>78295</v>
      </c>
      <c r="DA1743" s="294">
        <v>1060</v>
      </c>
      <c r="DB1743" s="294">
        <v>1190</v>
      </c>
      <c r="DC1743" s="294">
        <v>1450</v>
      </c>
      <c r="DD1743" s="294">
        <v>1840</v>
      </c>
      <c r="DE1743" s="294">
        <v>2190</v>
      </c>
      <c r="DF1743" s="294">
        <v>2518</v>
      </c>
      <c r="DG1743" s="187">
        <v>2847</v>
      </c>
      <c r="DH1743" s="294">
        <v>1378</v>
      </c>
      <c r="DI1743" s="294">
        <v>1547</v>
      </c>
      <c r="DJ1743" s="294">
        <v>1885</v>
      </c>
      <c r="DK1743" s="294">
        <v>2392</v>
      </c>
      <c r="DL1743" s="294">
        <v>2847</v>
      </c>
      <c r="DM1743" s="294">
        <v>3273</v>
      </c>
      <c r="DN1743" s="187">
        <v>3701</v>
      </c>
    </row>
    <row r="1744" spans="103:118" x14ac:dyDescent="0.2">
      <c r="CY1744" s="187" t="s">
        <v>490</v>
      </c>
      <c r="CZ1744" s="295">
        <v>78296</v>
      </c>
      <c r="DA1744" s="294">
        <v>1060</v>
      </c>
      <c r="DB1744" s="294">
        <v>1190</v>
      </c>
      <c r="DC1744" s="294">
        <v>1450</v>
      </c>
      <c r="DD1744" s="294">
        <v>1840</v>
      </c>
      <c r="DE1744" s="294">
        <v>2190</v>
      </c>
      <c r="DF1744" s="294">
        <v>2518</v>
      </c>
      <c r="DG1744" s="187">
        <v>2847</v>
      </c>
      <c r="DH1744" s="294">
        <v>1378</v>
      </c>
      <c r="DI1744" s="294">
        <v>1547</v>
      </c>
      <c r="DJ1744" s="294">
        <v>1885</v>
      </c>
      <c r="DK1744" s="294">
        <v>2392</v>
      </c>
      <c r="DL1744" s="294">
        <v>2847</v>
      </c>
      <c r="DM1744" s="294">
        <v>3273</v>
      </c>
      <c r="DN1744" s="187">
        <v>3701</v>
      </c>
    </row>
    <row r="1745" spans="103:118" x14ac:dyDescent="0.2">
      <c r="CY1745" s="187" t="s">
        <v>490</v>
      </c>
      <c r="CZ1745" s="295">
        <v>78297</v>
      </c>
      <c r="DA1745" s="294">
        <v>1060</v>
      </c>
      <c r="DB1745" s="294">
        <v>1190</v>
      </c>
      <c r="DC1745" s="294">
        <v>1450</v>
      </c>
      <c r="DD1745" s="294">
        <v>1840</v>
      </c>
      <c r="DE1745" s="294">
        <v>2190</v>
      </c>
      <c r="DF1745" s="294">
        <v>2518</v>
      </c>
      <c r="DG1745" s="187">
        <v>2847</v>
      </c>
      <c r="DH1745" s="294">
        <v>1378</v>
      </c>
      <c r="DI1745" s="294">
        <v>1547</v>
      </c>
      <c r="DJ1745" s="294">
        <v>1885</v>
      </c>
      <c r="DK1745" s="294">
        <v>2392</v>
      </c>
      <c r="DL1745" s="294">
        <v>2847</v>
      </c>
      <c r="DM1745" s="294">
        <v>3273</v>
      </c>
      <c r="DN1745" s="187">
        <v>3701</v>
      </c>
    </row>
    <row r="1746" spans="103:118" x14ac:dyDescent="0.2">
      <c r="CY1746" s="187" t="s">
        <v>490</v>
      </c>
      <c r="CZ1746" s="295">
        <v>78298</v>
      </c>
      <c r="DA1746" s="294">
        <v>1060</v>
      </c>
      <c r="DB1746" s="294">
        <v>1190</v>
      </c>
      <c r="DC1746" s="294">
        <v>1450</v>
      </c>
      <c r="DD1746" s="294">
        <v>1840</v>
      </c>
      <c r="DE1746" s="294">
        <v>2190</v>
      </c>
      <c r="DF1746" s="294">
        <v>2518</v>
      </c>
      <c r="DG1746" s="187">
        <v>2847</v>
      </c>
      <c r="DH1746" s="294">
        <v>1378</v>
      </c>
      <c r="DI1746" s="294">
        <v>1547</v>
      </c>
      <c r="DJ1746" s="294">
        <v>1885</v>
      </c>
      <c r="DK1746" s="294">
        <v>2392</v>
      </c>
      <c r="DL1746" s="294">
        <v>2847</v>
      </c>
      <c r="DM1746" s="294">
        <v>3273</v>
      </c>
      <c r="DN1746" s="187">
        <v>3701</v>
      </c>
    </row>
    <row r="1747" spans="103:118" x14ac:dyDescent="0.2">
      <c r="CY1747" s="187" t="s">
        <v>490</v>
      </c>
      <c r="CZ1747" s="295">
        <v>78299</v>
      </c>
      <c r="DA1747" s="294">
        <v>1060</v>
      </c>
      <c r="DB1747" s="294">
        <v>1190</v>
      </c>
      <c r="DC1747" s="294">
        <v>1450</v>
      </c>
      <c r="DD1747" s="294">
        <v>1840</v>
      </c>
      <c r="DE1747" s="294">
        <v>2190</v>
      </c>
      <c r="DF1747" s="294">
        <v>2518</v>
      </c>
      <c r="DG1747" s="187">
        <v>2847</v>
      </c>
      <c r="DH1747" s="294">
        <v>1378</v>
      </c>
      <c r="DI1747" s="294">
        <v>1547</v>
      </c>
      <c r="DJ1747" s="294">
        <v>1885</v>
      </c>
      <c r="DK1747" s="294">
        <v>2392</v>
      </c>
      <c r="DL1747" s="294">
        <v>2847</v>
      </c>
      <c r="DM1747" s="294">
        <v>3273</v>
      </c>
      <c r="DN1747" s="187">
        <v>3701</v>
      </c>
    </row>
    <row r="1748" spans="103:118" x14ac:dyDescent="0.2">
      <c r="CY1748" s="187" t="s">
        <v>490</v>
      </c>
      <c r="CZ1748" s="295">
        <v>78606</v>
      </c>
      <c r="DA1748" s="294">
        <v>810</v>
      </c>
      <c r="DB1748" s="294">
        <v>910</v>
      </c>
      <c r="DC1748" s="294">
        <v>1110</v>
      </c>
      <c r="DD1748" s="294">
        <v>1430</v>
      </c>
      <c r="DE1748" s="294">
        <v>1670</v>
      </c>
      <c r="DF1748" s="294">
        <v>1920</v>
      </c>
      <c r="DG1748" s="187">
        <v>2171</v>
      </c>
      <c r="DH1748" s="294">
        <v>1053</v>
      </c>
      <c r="DI1748" s="294">
        <v>1183</v>
      </c>
      <c r="DJ1748" s="294">
        <v>1443</v>
      </c>
      <c r="DK1748" s="294">
        <v>1859</v>
      </c>
      <c r="DL1748" s="294">
        <v>2171</v>
      </c>
      <c r="DM1748" s="294">
        <v>2496</v>
      </c>
      <c r="DN1748" s="187">
        <v>2822</v>
      </c>
    </row>
    <row r="1749" spans="103:118" x14ac:dyDescent="0.2">
      <c r="CY1749" s="187" t="s">
        <v>490</v>
      </c>
      <c r="CZ1749" s="295">
        <v>78623</v>
      </c>
      <c r="DA1749" s="294">
        <v>1160</v>
      </c>
      <c r="DB1749" s="294">
        <v>1270</v>
      </c>
      <c r="DC1749" s="294">
        <v>1530</v>
      </c>
      <c r="DD1749" s="294">
        <v>1950</v>
      </c>
      <c r="DE1749" s="294">
        <v>2290</v>
      </c>
      <c r="DF1749" s="294">
        <v>2633</v>
      </c>
      <c r="DG1749" s="187">
        <v>2977</v>
      </c>
      <c r="DH1749" s="294">
        <v>1508</v>
      </c>
      <c r="DI1749" s="294">
        <v>1651</v>
      </c>
      <c r="DJ1749" s="294">
        <v>1989</v>
      </c>
      <c r="DK1749" s="294">
        <v>2535</v>
      </c>
      <c r="DL1749" s="294">
        <v>2977</v>
      </c>
      <c r="DM1749" s="294">
        <v>3422</v>
      </c>
      <c r="DN1749" s="187">
        <v>3870</v>
      </c>
    </row>
    <row r="1750" spans="103:118" x14ac:dyDescent="0.2">
      <c r="CY1750" s="187" t="s">
        <v>490</v>
      </c>
      <c r="CZ1750" s="295">
        <v>78638</v>
      </c>
      <c r="DA1750" s="294">
        <v>1190</v>
      </c>
      <c r="DB1750" s="294">
        <v>1340</v>
      </c>
      <c r="DC1750" s="294">
        <v>1630</v>
      </c>
      <c r="DD1750" s="294">
        <v>2060</v>
      </c>
      <c r="DE1750" s="294">
        <v>2470</v>
      </c>
      <c r="DF1750" s="294">
        <v>2840</v>
      </c>
      <c r="DG1750" s="187">
        <v>3211</v>
      </c>
      <c r="DH1750" s="294">
        <v>1547</v>
      </c>
      <c r="DI1750" s="294">
        <v>1742</v>
      </c>
      <c r="DJ1750" s="294">
        <v>2119</v>
      </c>
      <c r="DK1750" s="294">
        <v>2678</v>
      </c>
      <c r="DL1750" s="294">
        <v>3211</v>
      </c>
      <c r="DM1750" s="294">
        <v>3692</v>
      </c>
      <c r="DN1750" s="187">
        <v>4174</v>
      </c>
    </row>
    <row r="1751" spans="103:118" x14ac:dyDescent="0.2">
      <c r="CY1751" s="187" t="s">
        <v>490</v>
      </c>
      <c r="CZ1751" s="295">
        <v>78648</v>
      </c>
      <c r="DA1751" s="294">
        <v>1040</v>
      </c>
      <c r="DB1751" s="294">
        <v>1120</v>
      </c>
      <c r="DC1751" s="294">
        <v>1330</v>
      </c>
      <c r="DD1751" s="294">
        <v>1700</v>
      </c>
      <c r="DE1751" s="294">
        <v>1960</v>
      </c>
      <c r="DF1751" s="294">
        <v>2254</v>
      </c>
      <c r="DG1751" s="187">
        <v>2548</v>
      </c>
      <c r="DH1751" s="294">
        <v>1352</v>
      </c>
      <c r="DI1751" s="294">
        <v>1456</v>
      </c>
      <c r="DJ1751" s="294">
        <v>1729</v>
      </c>
      <c r="DK1751" s="294">
        <v>2210</v>
      </c>
      <c r="DL1751" s="294">
        <v>2548</v>
      </c>
      <c r="DM1751" s="294">
        <v>2930</v>
      </c>
      <c r="DN1751" s="187">
        <v>3312</v>
      </c>
    </row>
    <row r="1752" spans="103:118" x14ac:dyDescent="0.2">
      <c r="CY1752" s="187" t="s">
        <v>490</v>
      </c>
      <c r="CZ1752" s="295">
        <v>78655</v>
      </c>
      <c r="DA1752" s="294">
        <v>1060</v>
      </c>
      <c r="DB1752" s="294">
        <v>1150</v>
      </c>
      <c r="DC1752" s="294">
        <v>1370</v>
      </c>
      <c r="DD1752" s="294">
        <v>1750</v>
      </c>
      <c r="DE1752" s="294">
        <v>2040</v>
      </c>
      <c r="DF1752" s="294">
        <v>2346</v>
      </c>
      <c r="DG1752" s="187">
        <v>2652</v>
      </c>
      <c r="DH1752" s="294">
        <v>1378</v>
      </c>
      <c r="DI1752" s="294">
        <v>1495</v>
      </c>
      <c r="DJ1752" s="294">
        <v>1781</v>
      </c>
      <c r="DK1752" s="294">
        <v>2275</v>
      </c>
      <c r="DL1752" s="294">
        <v>2652</v>
      </c>
      <c r="DM1752" s="294">
        <v>3049</v>
      </c>
      <c r="DN1752" s="187">
        <v>3447</v>
      </c>
    </row>
    <row r="1753" spans="103:118" x14ac:dyDescent="0.2">
      <c r="CY1753" s="187" t="s">
        <v>490</v>
      </c>
      <c r="CZ1753" s="295">
        <v>78666</v>
      </c>
      <c r="DA1753" s="294">
        <v>1200</v>
      </c>
      <c r="DB1753" s="294">
        <v>1290</v>
      </c>
      <c r="DC1753" s="294">
        <v>1520</v>
      </c>
      <c r="DD1753" s="294">
        <v>1950</v>
      </c>
      <c r="DE1753" s="294">
        <v>2250</v>
      </c>
      <c r="DF1753" s="294">
        <v>2587</v>
      </c>
      <c r="DG1753" s="187">
        <v>2925</v>
      </c>
      <c r="DH1753" s="294">
        <v>1560</v>
      </c>
      <c r="DI1753" s="294">
        <v>1677</v>
      </c>
      <c r="DJ1753" s="294">
        <v>1976</v>
      </c>
      <c r="DK1753" s="294">
        <v>2535</v>
      </c>
      <c r="DL1753" s="294">
        <v>2925</v>
      </c>
      <c r="DM1753" s="294">
        <v>3363</v>
      </c>
      <c r="DN1753" s="187">
        <v>3802</v>
      </c>
    </row>
    <row r="1754" spans="103:118" x14ac:dyDescent="0.2">
      <c r="CY1754" s="187" t="s">
        <v>490</v>
      </c>
      <c r="CZ1754" s="295">
        <v>78670</v>
      </c>
      <c r="DA1754" s="294">
        <v>1100</v>
      </c>
      <c r="DB1754" s="294">
        <v>1200</v>
      </c>
      <c r="DC1754" s="294">
        <v>1430</v>
      </c>
      <c r="DD1754" s="294">
        <v>1820</v>
      </c>
      <c r="DE1754" s="294">
        <v>2130</v>
      </c>
      <c r="DF1754" s="294">
        <v>2449</v>
      </c>
      <c r="DG1754" s="187">
        <v>2769</v>
      </c>
      <c r="DH1754" s="294">
        <v>1430</v>
      </c>
      <c r="DI1754" s="294">
        <v>1560</v>
      </c>
      <c r="DJ1754" s="294">
        <v>1859</v>
      </c>
      <c r="DK1754" s="294">
        <v>2366</v>
      </c>
      <c r="DL1754" s="294">
        <v>2769</v>
      </c>
      <c r="DM1754" s="294">
        <v>3183</v>
      </c>
      <c r="DN1754" s="187">
        <v>3599</v>
      </c>
    </row>
    <row r="1755" spans="103:118" x14ac:dyDescent="0.2">
      <c r="CY1755" s="187" t="s">
        <v>490</v>
      </c>
      <c r="CZ1755" s="295">
        <v>78676</v>
      </c>
      <c r="DA1755" s="294">
        <v>1360</v>
      </c>
      <c r="DB1755" s="294">
        <v>1460</v>
      </c>
      <c r="DC1755" s="294">
        <v>1720</v>
      </c>
      <c r="DD1755" s="294">
        <v>2210</v>
      </c>
      <c r="DE1755" s="294">
        <v>2540</v>
      </c>
      <c r="DF1755" s="294">
        <v>2921</v>
      </c>
      <c r="DG1755" s="187">
        <v>3302</v>
      </c>
      <c r="DH1755" s="294">
        <v>1768</v>
      </c>
      <c r="DI1755" s="294">
        <v>1898</v>
      </c>
      <c r="DJ1755" s="294">
        <v>2236</v>
      </c>
      <c r="DK1755" s="294">
        <v>2873</v>
      </c>
      <c r="DL1755" s="294">
        <v>3302</v>
      </c>
      <c r="DM1755" s="294">
        <v>3797</v>
      </c>
      <c r="DN1755" s="187">
        <v>4292</v>
      </c>
    </row>
    <row r="1756" spans="103:118" x14ac:dyDescent="0.2">
      <c r="CY1756" s="187" t="s">
        <v>490</v>
      </c>
      <c r="CZ1756" s="295">
        <v>78883</v>
      </c>
      <c r="DA1756" s="294">
        <v>870</v>
      </c>
      <c r="DB1756" s="294">
        <v>940</v>
      </c>
      <c r="DC1756" s="294">
        <v>1180</v>
      </c>
      <c r="DD1756" s="294">
        <v>1520</v>
      </c>
      <c r="DE1756" s="294">
        <v>1700</v>
      </c>
      <c r="DF1756" s="294">
        <v>1955</v>
      </c>
      <c r="DG1756" s="187">
        <v>2210</v>
      </c>
      <c r="DH1756" s="294">
        <v>1131</v>
      </c>
      <c r="DI1756" s="294">
        <v>1222</v>
      </c>
      <c r="DJ1756" s="294">
        <v>1534</v>
      </c>
      <c r="DK1756" s="294">
        <v>1976</v>
      </c>
      <c r="DL1756" s="294">
        <v>2210</v>
      </c>
      <c r="DM1756" s="294">
        <v>2541</v>
      </c>
      <c r="DN1756" s="187">
        <v>2873</v>
      </c>
    </row>
    <row r="1757" spans="103:118" x14ac:dyDescent="0.2">
      <c r="CY1757" s="187" t="s">
        <v>490</v>
      </c>
      <c r="CZ1757" s="295">
        <v>78884</v>
      </c>
      <c r="DA1757" s="294">
        <v>910</v>
      </c>
      <c r="DB1757" s="294">
        <v>1020</v>
      </c>
      <c r="DC1757" s="294">
        <v>1240</v>
      </c>
      <c r="DD1757" s="294">
        <v>1570</v>
      </c>
      <c r="DE1757" s="294">
        <v>1870</v>
      </c>
      <c r="DF1757" s="294">
        <v>2150</v>
      </c>
      <c r="DG1757" s="187">
        <v>2431</v>
      </c>
      <c r="DH1757" s="294">
        <v>1183</v>
      </c>
      <c r="DI1757" s="294">
        <v>1326</v>
      </c>
      <c r="DJ1757" s="294">
        <v>1612</v>
      </c>
      <c r="DK1757" s="294">
        <v>2041</v>
      </c>
      <c r="DL1757" s="294">
        <v>2431</v>
      </c>
      <c r="DM1757" s="294">
        <v>2795</v>
      </c>
      <c r="DN1757" s="187">
        <v>3160</v>
      </c>
    </row>
    <row r="1758" spans="103:118" x14ac:dyDescent="0.2">
      <c r="CY1758" s="187" t="s">
        <v>490</v>
      </c>
      <c r="CZ1758" s="295">
        <v>78885</v>
      </c>
      <c r="DA1758" s="294">
        <v>910</v>
      </c>
      <c r="DB1758" s="294">
        <v>1020</v>
      </c>
      <c r="DC1758" s="294">
        <v>1240</v>
      </c>
      <c r="DD1758" s="294">
        <v>1570</v>
      </c>
      <c r="DE1758" s="294">
        <v>1880</v>
      </c>
      <c r="DF1758" s="294">
        <v>2162</v>
      </c>
      <c r="DG1758" s="187">
        <v>2444</v>
      </c>
      <c r="DH1758" s="294">
        <v>1183</v>
      </c>
      <c r="DI1758" s="294">
        <v>1326</v>
      </c>
      <c r="DJ1758" s="294">
        <v>1612</v>
      </c>
      <c r="DK1758" s="294">
        <v>2041</v>
      </c>
      <c r="DL1758" s="294">
        <v>2444</v>
      </c>
      <c r="DM1758" s="294">
        <v>2810</v>
      </c>
      <c r="DN1758" s="187">
        <v>3177</v>
      </c>
    </row>
    <row r="1759" spans="103:118" x14ac:dyDescent="0.2">
      <c r="CY1759" s="187" t="s">
        <v>491</v>
      </c>
      <c r="CZ1759" s="295">
        <v>75009</v>
      </c>
      <c r="DA1759" s="294">
        <v>1830</v>
      </c>
      <c r="DB1759" s="294">
        <v>1930</v>
      </c>
      <c r="DC1759" s="294">
        <v>2260</v>
      </c>
      <c r="DD1759" s="294">
        <v>2840</v>
      </c>
      <c r="DE1759" s="294">
        <v>3660</v>
      </c>
      <c r="DF1759" s="294">
        <v>4209</v>
      </c>
      <c r="DG1759" s="187">
        <v>4758</v>
      </c>
      <c r="DH1759" s="294">
        <v>2379</v>
      </c>
      <c r="DI1759" s="294">
        <v>2509</v>
      </c>
      <c r="DJ1759" s="294">
        <v>2938</v>
      </c>
      <c r="DK1759" s="294">
        <v>3692</v>
      </c>
      <c r="DL1759" s="294">
        <v>4758</v>
      </c>
      <c r="DM1759" s="294">
        <v>5471</v>
      </c>
      <c r="DN1759" s="187">
        <v>6185</v>
      </c>
    </row>
    <row r="1760" spans="103:118" x14ac:dyDescent="0.2">
      <c r="CY1760" s="187" t="s">
        <v>491</v>
      </c>
      <c r="CZ1760" s="295">
        <v>75020</v>
      </c>
      <c r="DA1760" s="294">
        <v>860</v>
      </c>
      <c r="DB1760" s="294">
        <v>1000</v>
      </c>
      <c r="DC1760" s="294">
        <v>1170</v>
      </c>
      <c r="DD1760" s="294">
        <v>1600</v>
      </c>
      <c r="DE1760" s="294">
        <v>1990</v>
      </c>
      <c r="DF1760" s="294">
        <v>2288</v>
      </c>
      <c r="DG1760" s="187">
        <v>2587</v>
      </c>
      <c r="DH1760" s="294">
        <v>1118</v>
      </c>
      <c r="DI1760" s="294">
        <v>1300</v>
      </c>
      <c r="DJ1760" s="294">
        <v>1521</v>
      </c>
      <c r="DK1760" s="294">
        <v>2080</v>
      </c>
      <c r="DL1760" s="294">
        <v>2587</v>
      </c>
      <c r="DM1760" s="294">
        <v>2974</v>
      </c>
      <c r="DN1760" s="187">
        <v>3363</v>
      </c>
    </row>
    <row r="1761" spans="103:118" x14ac:dyDescent="0.2">
      <c r="CY1761" s="187" t="s">
        <v>491</v>
      </c>
      <c r="CZ1761" s="295">
        <v>75021</v>
      </c>
      <c r="DA1761" s="294">
        <v>910</v>
      </c>
      <c r="DB1761" s="294">
        <v>1060</v>
      </c>
      <c r="DC1761" s="294">
        <v>1240</v>
      </c>
      <c r="DD1761" s="294">
        <v>1700</v>
      </c>
      <c r="DE1761" s="294">
        <v>2100</v>
      </c>
      <c r="DF1761" s="294">
        <v>2415</v>
      </c>
      <c r="DG1761" s="187">
        <v>2730</v>
      </c>
      <c r="DH1761" s="294">
        <v>1183</v>
      </c>
      <c r="DI1761" s="294">
        <v>1378</v>
      </c>
      <c r="DJ1761" s="294">
        <v>1612</v>
      </c>
      <c r="DK1761" s="294">
        <v>2210</v>
      </c>
      <c r="DL1761" s="294">
        <v>2730</v>
      </c>
      <c r="DM1761" s="294">
        <v>3139</v>
      </c>
      <c r="DN1761" s="187">
        <v>3549</v>
      </c>
    </row>
    <row r="1762" spans="103:118" x14ac:dyDescent="0.2">
      <c r="CY1762" s="187" t="s">
        <v>491</v>
      </c>
      <c r="CZ1762" s="295">
        <v>75058</v>
      </c>
      <c r="DA1762" s="294">
        <v>1220</v>
      </c>
      <c r="DB1762" s="294">
        <v>1420</v>
      </c>
      <c r="DC1762" s="294">
        <v>1670</v>
      </c>
      <c r="DD1762" s="294">
        <v>2280</v>
      </c>
      <c r="DE1762" s="294">
        <v>2830</v>
      </c>
      <c r="DF1762" s="294">
        <v>3254</v>
      </c>
      <c r="DG1762" s="187">
        <v>3679</v>
      </c>
      <c r="DH1762" s="294">
        <v>1586</v>
      </c>
      <c r="DI1762" s="294">
        <v>1846</v>
      </c>
      <c r="DJ1762" s="294">
        <v>2171</v>
      </c>
      <c r="DK1762" s="294">
        <v>2964</v>
      </c>
      <c r="DL1762" s="294">
        <v>3679</v>
      </c>
      <c r="DM1762" s="294">
        <v>4230</v>
      </c>
      <c r="DN1762" s="187">
        <v>4782</v>
      </c>
    </row>
    <row r="1763" spans="103:118" x14ac:dyDescent="0.2">
      <c r="CY1763" s="187" t="s">
        <v>491</v>
      </c>
      <c r="CZ1763" s="295">
        <v>75076</v>
      </c>
      <c r="DA1763" s="294">
        <v>1070</v>
      </c>
      <c r="DB1763" s="294">
        <v>1240</v>
      </c>
      <c r="DC1763" s="294">
        <v>1460</v>
      </c>
      <c r="DD1763" s="294">
        <v>2000</v>
      </c>
      <c r="DE1763" s="294">
        <v>2480</v>
      </c>
      <c r="DF1763" s="294">
        <v>2852</v>
      </c>
      <c r="DG1763" s="187">
        <v>3224</v>
      </c>
      <c r="DH1763" s="294">
        <v>1391</v>
      </c>
      <c r="DI1763" s="294">
        <v>1612</v>
      </c>
      <c r="DJ1763" s="294">
        <v>1898</v>
      </c>
      <c r="DK1763" s="294">
        <v>2600</v>
      </c>
      <c r="DL1763" s="294">
        <v>3224</v>
      </c>
      <c r="DM1763" s="294">
        <v>3707</v>
      </c>
      <c r="DN1763" s="187">
        <v>4191</v>
      </c>
    </row>
    <row r="1764" spans="103:118" x14ac:dyDescent="0.2">
      <c r="CY1764" s="187" t="s">
        <v>491</v>
      </c>
      <c r="CZ1764" s="295">
        <v>75090</v>
      </c>
      <c r="DA1764" s="294">
        <v>840</v>
      </c>
      <c r="DB1764" s="294">
        <v>980</v>
      </c>
      <c r="DC1764" s="294">
        <v>1150</v>
      </c>
      <c r="DD1764" s="294">
        <v>1570</v>
      </c>
      <c r="DE1764" s="294">
        <v>1950</v>
      </c>
      <c r="DF1764" s="294">
        <v>2242</v>
      </c>
      <c r="DG1764" s="187">
        <v>2535</v>
      </c>
      <c r="DH1764" s="294">
        <v>1092</v>
      </c>
      <c r="DI1764" s="294">
        <v>1274</v>
      </c>
      <c r="DJ1764" s="294">
        <v>1495</v>
      </c>
      <c r="DK1764" s="294">
        <v>2041</v>
      </c>
      <c r="DL1764" s="294">
        <v>2535</v>
      </c>
      <c r="DM1764" s="294">
        <v>2914</v>
      </c>
      <c r="DN1764" s="187">
        <v>3295</v>
      </c>
    </row>
    <row r="1765" spans="103:118" x14ac:dyDescent="0.2">
      <c r="CY1765" s="187" t="s">
        <v>491</v>
      </c>
      <c r="CZ1765" s="295">
        <v>75091</v>
      </c>
      <c r="DA1765" s="294">
        <v>900</v>
      </c>
      <c r="DB1765" s="294">
        <v>1050</v>
      </c>
      <c r="DC1765" s="294">
        <v>1230</v>
      </c>
      <c r="DD1765" s="294">
        <v>1680</v>
      </c>
      <c r="DE1765" s="294">
        <v>2090</v>
      </c>
      <c r="DF1765" s="294">
        <v>2403</v>
      </c>
      <c r="DG1765" s="187">
        <v>2717</v>
      </c>
      <c r="DH1765" s="294">
        <v>1170</v>
      </c>
      <c r="DI1765" s="294">
        <v>1365</v>
      </c>
      <c r="DJ1765" s="294">
        <v>1599</v>
      </c>
      <c r="DK1765" s="294">
        <v>2184</v>
      </c>
      <c r="DL1765" s="294">
        <v>2717</v>
      </c>
      <c r="DM1765" s="294">
        <v>3123</v>
      </c>
      <c r="DN1765" s="187">
        <v>3532</v>
      </c>
    </row>
    <row r="1766" spans="103:118" x14ac:dyDescent="0.2">
      <c r="CY1766" s="187" t="s">
        <v>491</v>
      </c>
      <c r="CZ1766" s="295">
        <v>75092</v>
      </c>
      <c r="DA1766" s="294">
        <v>940</v>
      </c>
      <c r="DB1766" s="294">
        <v>1090</v>
      </c>
      <c r="DC1766" s="294">
        <v>1280</v>
      </c>
      <c r="DD1766" s="294">
        <v>1750</v>
      </c>
      <c r="DE1766" s="294">
        <v>2170</v>
      </c>
      <c r="DF1766" s="294">
        <v>2495</v>
      </c>
      <c r="DG1766" s="187">
        <v>2821</v>
      </c>
      <c r="DH1766" s="294">
        <v>1222</v>
      </c>
      <c r="DI1766" s="294">
        <v>1417</v>
      </c>
      <c r="DJ1766" s="294">
        <v>1664</v>
      </c>
      <c r="DK1766" s="294">
        <v>2275</v>
      </c>
      <c r="DL1766" s="294">
        <v>2821</v>
      </c>
      <c r="DM1766" s="294">
        <v>3243</v>
      </c>
      <c r="DN1766" s="187">
        <v>3667</v>
      </c>
    </row>
    <row r="1767" spans="103:118" x14ac:dyDescent="0.2">
      <c r="CY1767" s="187" t="s">
        <v>491</v>
      </c>
      <c r="CZ1767" s="295">
        <v>75409</v>
      </c>
      <c r="DA1767" s="294">
        <v>1980</v>
      </c>
      <c r="DB1767" s="294">
        <v>2080</v>
      </c>
      <c r="DC1767" s="294">
        <v>2440</v>
      </c>
      <c r="DD1767" s="294">
        <v>3070</v>
      </c>
      <c r="DE1767" s="294">
        <v>3950</v>
      </c>
      <c r="DF1767" s="294">
        <v>4542</v>
      </c>
      <c r="DG1767" s="187">
        <v>5135</v>
      </c>
      <c r="DH1767" s="294">
        <v>2574</v>
      </c>
      <c r="DI1767" s="294">
        <v>2704</v>
      </c>
      <c r="DJ1767" s="294">
        <v>3172</v>
      </c>
      <c r="DK1767" s="294">
        <v>3991</v>
      </c>
      <c r="DL1767" s="294">
        <v>5135</v>
      </c>
      <c r="DM1767" s="294">
        <v>5904</v>
      </c>
      <c r="DN1767" s="187">
        <v>6675</v>
      </c>
    </row>
    <row r="1768" spans="103:118" x14ac:dyDescent="0.2">
      <c r="CY1768" s="187" t="s">
        <v>491</v>
      </c>
      <c r="CZ1768" s="295">
        <v>75414</v>
      </c>
      <c r="DA1768" s="294">
        <v>710</v>
      </c>
      <c r="DB1768" s="294">
        <v>830</v>
      </c>
      <c r="DC1768" s="294">
        <v>970</v>
      </c>
      <c r="DD1768" s="294">
        <v>1330</v>
      </c>
      <c r="DE1768" s="294">
        <v>1650</v>
      </c>
      <c r="DF1768" s="294">
        <v>1897</v>
      </c>
      <c r="DG1768" s="187">
        <v>2145</v>
      </c>
      <c r="DH1768" s="294">
        <v>923</v>
      </c>
      <c r="DI1768" s="294">
        <v>1079</v>
      </c>
      <c r="DJ1768" s="294">
        <v>1261</v>
      </c>
      <c r="DK1768" s="294">
        <v>1729</v>
      </c>
      <c r="DL1768" s="294">
        <v>2145</v>
      </c>
      <c r="DM1768" s="294">
        <v>2466</v>
      </c>
      <c r="DN1768" s="187">
        <v>2788</v>
      </c>
    </row>
    <row r="1769" spans="103:118" x14ac:dyDescent="0.2">
      <c r="CY1769" s="187" t="s">
        <v>491</v>
      </c>
      <c r="CZ1769" s="295">
        <v>75459</v>
      </c>
      <c r="DA1769" s="294">
        <v>850</v>
      </c>
      <c r="DB1769" s="294">
        <v>990</v>
      </c>
      <c r="DC1769" s="294">
        <v>1160</v>
      </c>
      <c r="DD1769" s="294">
        <v>1590</v>
      </c>
      <c r="DE1769" s="294">
        <v>1970</v>
      </c>
      <c r="DF1769" s="294">
        <v>2265</v>
      </c>
      <c r="DG1769" s="187">
        <v>2561</v>
      </c>
      <c r="DH1769" s="294">
        <v>1105</v>
      </c>
      <c r="DI1769" s="294">
        <v>1287</v>
      </c>
      <c r="DJ1769" s="294">
        <v>1508</v>
      </c>
      <c r="DK1769" s="294">
        <v>2067</v>
      </c>
      <c r="DL1769" s="294">
        <v>2561</v>
      </c>
      <c r="DM1769" s="294">
        <v>2944</v>
      </c>
      <c r="DN1769" s="187">
        <v>3329</v>
      </c>
    </row>
    <row r="1770" spans="103:118" x14ac:dyDescent="0.2">
      <c r="CY1770" s="187" t="s">
        <v>491</v>
      </c>
      <c r="CZ1770" s="295">
        <v>75479</v>
      </c>
      <c r="DA1770" s="294">
        <v>760</v>
      </c>
      <c r="DB1770" s="294">
        <v>890</v>
      </c>
      <c r="DC1770" s="294">
        <v>1040</v>
      </c>
      <c r="DD1770" s="294">
        <v>1420</v>
      </c>
      <c r="DE1770" s="294">
        <v>1760</v>
      </c>
      <c r="DF1770" s="294">
        <v>2024</v>
      </c>
      <c r="DG1770" s="187">
        <v>2288</v>
      </c>
      <c r="DH1770" s="294">
        <v>988</v>
      </c>
      <c r="DI1770" s="294">
        <v>1157</v>
      </c>
      <c r="DJ1770" s="294">
        <v>1352</v>
      </c>
      <c r="DK1770" s="294">
        <v>1846</v>
      </c>
      <c r="DL1770" s="294">
        <v>2288</v>
      </c>
      <c r="DM1770" s="294">
        <v>2631</v>
      </c>
      <c r="DN1770" s="187">
        <v>2974</v>
      </c>
    </row>
    <row r="1771" spans="103:118" x14ac:dyDescent="0.2">
      <c r="CY1771" s="187" t="s">
        <v>491</v>
      </c>
      <c r="CZ1771" s="295">
        <v>75489</v>
      </c>
      <c r="DA1771" s="294">
        <v>940</v>
      </c>
      <c r="DB1771" s="294">
        <v>1100</v>
      </c>
      <c r="DC1771" s="294">
        <v>1290</v>
      </c>
      <c r="DD1771" s="294">
        <v>1760</v>
      </c>
      <c r="DE1771" s="294">
        <v>2190</v>
      </c>
      <c r="DF1771" s="294">
        <v>2518</v>
      </c>
      <c r="DG1771" s="187">
        <v>2847</v>
      </c>
      <c r="DH1771" s="294">
        <v>1222</v>
      </c>
      <c r="DI1771" s="294">
        <v>1430</v>
      </c>
      <c r="DJ1771" s="294">
        <v>1677</v>
      </c>
      <c r="DK1771" s="294">
        <v>2288</v>
      </c>
      <c r="DL1771" s="294">
        <v>2847</v>
      </c>
      <c r="DM1771" s="294">
        <v>3273</v>
      </c>
      <c r="DN1771" s="187">
        <v>3701</v>
      </c>
    </row>
    <row r="1772" spans="103:118" x14ac:dyDescent="0.2">
      <c r="CY1772" s="187" t="s">
        <v>491</v>
      </c>
      <c r="CZ1772" s="295">
        <v>75490</v>
      </c>
      <c r="DA1772" s="294">
        <v>900</v>
      </c>
      <c r="DB1772" s="294">
        <v>1050</v>
      </c>
      <c r="DC1772" s="294">
        <v>1230</v>
      </c>
      <c r="DD1772" s="294">
        <v>1680</v>
      </c>
      <c r="DE1772" s="294">
        <v>2090</v>
      </c>
      <c r="DF1772" s="294">
        <v>2403</v>
      </c>
      <c r="DG1772" s="187">
        <v>2717</v>
      </c>
      <c r="DH1772" s="294">
        <v>1170</v>
      </c>
      <c r="DI1772" s="294">
        <v>1365</v>
      </c>
      <c r="DJ1772" s="294">
        <v>1599</v>
      </c>
      <c r="DK1772" s="294">
        <v>2184</v>
      </c>
      <c r="DL1772" s="294">
        <v>2717</v>
      </c>
      <c r="DM1772" s="294">
        <v>3123</v>
      </c>
      <c r="DN1772" s="187">
        <v>3532</v>
      </c>
    </row>
    <row r="1773" spans="103:118" x14ac:dyDescent="0.2">
      <c r="CY1773" s="187" t="s">
        <v>491</v>
      </c>
      <c r="CZ1773" s="295">
        <v>75491</v>
      </c>
      <c r="DA1773" s="294">
        <v>740</v>
      </c>
      <c r="DB1773" s="294">
        <v>860</v>
      </c>
      <c r="DC1773" s="294">
        <v>1010</v>
      </c>
      <c r="DD1773" s="294">
        <v>1380</v>
      </c>
      <c r="DE1773" s="294">
        <v>1710</v>
      </c>
      <c r="DF1773" s="294">
        <v>1966</v>
      </c>
      <c r="DG1773" s="187">
        <v>2223</v>
      </c>
      <c r="DH1773" s="294">
        <v>962</v>
      </c>
      <c r="DI1773" s="294">
        <v>1118</v>
      </c>
      <c r="DJ1773" s="294">
        <v>1313</v>
      </c>
      <c r="DK1773" s="294">
        <v>1794</v>
      </c>
      <c r="DL1773" s="294">
        <v>2223</v>
      </c>
      <c r="DM1773" s="294">
        <v>2555</v>
      </c>
      <c r="DN1773" s="187">
        <v>2889</v>
      </c>
    </row>
    <row r="1774" spans="103:118" x14ac:dyDescent="0.2">
      <c r="CY1774" s="187" t="s">
        <v>491</v>
      </c>
      <c r="CZ1774" s="295">
        <v>75495</v>
      </c>
      <c r="DA1774" s="294">
        <v>1040</v>
      </c>
      <c r="DB1774" s="294">
        <v>1200</v>
      </c>
      <c r="DC1774" s="294">
        <v>1410</v>
      </c>
      <c r="DD1774" s="294">
        <v>1920</v>
      </c>
      <c r="DE1774" s="294">
        <v>2390</v>
      </c>
      <c r="DF1774" s="294">
        <v>2748</v>
      </c>
      <c r="DG1774" s="187">
        <v>3107</v>
      </c>
      <c r="DH1774" s="294">
        <v>1352</v>
      </c>
      <c r="DI1774" s="294">
        <v>1560</v>
      </c>
      <c r="DJ1774" s="294">
        <v>1833</v>
      </c>
      <c r="DK1774" s="294">
        <v>2496</v>
      </c>
      <c r="DL1774" s="294">
        <v>3107</v>
      </c>
      <c r="DM1774" s="294">
        <v>3572</v>
      </c>
      <c r="DN1774" s="187">
        <v>4039</v>
      </c>
    </row>
    <row r="1775" spans="103:118" x14ac:dyDescent="0.2">
      <c r="CY1775" s="187" t="s">
        <v>491</v>
      </c>
      <c r="CZ1775" s="295">
        <v>76233</v>
      </c>
      <c r="DA1775" s="294">
        <v>990</v>
      </c>
      <c r="DB1775" s="294">
        <v>1160</v>
      </c>
      <c r="DC1775" s="294">
        <v>1360</v>
      </c>
      <c r="DD1775" s="294">
        <v>1860</v>
      </c>
      <c r="DE1775" s="294">
        <v>2310</v>
      </c>
      <c r="DF1775" s="294">
        <v>2656</v>
      </c>
      <c r="DG1775" s="187">
        <v>3003</v>
      </c>
      <c r="DH1775" s="294">
        <v>1287</v>
      </c>
      <c r="DI1775" s="294">
        <v>1508</v>
      </c>
      <c r="DJ1775" s="294">
        <v>1768</v>
      </c>
      <c r="DK1775" s="294">
        <v>2418</v>
      </c>
      <c r="DL1775" s="294">
        <v>3003</v>
      </c>
      <c r="DM1775" s="294">
        <v>3452</v>
      </c>
      <c r="DN1775" s="187">
        <v>3903</v>
      </c>
    </row>
    <row r="1776" spans="103:118" x14ac:dyDescent="0.2">
      <c r="CY1776" s="187" t="s">
        <v>491</v>
      </c>
      <c r="CZ1776" s="295">
        <v>76240</v>
      </c>
      <c r="DA1776" s="294">
        <v>940</v>
      </c>
      <c r="DB1776" s="294">
        <v>1100</v>
      </c>
      <c r="DC1776" s="294">
        <v>1290</v>
      </c>
      <c r="DD1776" s="294">
        <v>1760</v>
      </c>
      <c r="DE1776" s="294">
        <v>2190</v>
      </c>
      <c r="DF1776" s="294">
        <v>2518</v>
      </c>
      <c r="DG1776" s="187">
        <v>2847</v>
      </c>
      <c r="DH1776" s="294">
        <v>1222</v>
      </c>
      <c r="DI1776" s="294">
        <v>1430</v>
      </c>
      <c r="DJ1776" s="294">
        <v>1677</v>
      </c>
      <c r="DK1776" s="294">
        <v>2288</v>
      </c>
      <c r="DL1776" s="294">
        <v>2847</v>
      </c>
      <c r="DM1776" s="294">
        <v>3273</v>
      </c>
      <c r="DN1776" s="187">
        <v>3701</v>
      </c>
    </row>
    <row r="1777" spans="103:118" x14ac:dyDescent="0.2">
      <c r="CY1777" s="187" t="s">
        <v>491</v>
      </c>
      <c r="CZ1777" s="295">
        <v>76245</v>
      </c>
      <c r="DA1777" s="294">
        <v>660</v>
      </c>
      <c r="DB1777" s="294">
        <v>810</v>
      </c>
      <c r="DC1777" s="294">
        <v>950</v>
      </c>
      <c r="DD1777" s="294">
        <v>1280</v>
      </c>
      <c r="DE1777" s="294">
        <v>1580</v>
      </c>
      <c r="DF1777" s="294">
        <v>1817</v>
      </c>
      <c r="DG1777" s="187">
        <v>2054</v>
      </c>
      <c r="DH1777" s="294">
        <v>858</v>
      </c>
      <c r="DI1777" s="294">
        <v>1053</v>
      </c>
      <c r="DJ1777" s="294">
        <v>1235</v>
      </c>
      <c r="DK1777" s="294">
        <v>1664</v>
      </c>
      <c r="DL1777" s="294">
        <v>2054</v>
      </c>
      <c r="DM1777" s="294">
        <v>2362</v>
      </c>
      <c r="DN1777" s="187">
        <v>2670</v>
      </c>
    </row>
    <row r="1778" spans="103:118" x14ac:dyDescent="0.2">
      <c r="CY1778" s="187" t="s">
        <v>491</v>
      </c>
      <c r="CZ1778" s="295">
        <v>76258</v>
      </c>
      <c r="DA1778" s="294">
        <v>1210</v>
      </c>
      <c r="DB1778" s="294">
        <v>1280</v>
      </c>
      <c r="DC1778" s="294">
        <v>1500</v>
      </c>
      <c r="DD1778" s="294">
        <v>1890</v>
      </c>
      <c r="DE1778" s="294">
        <v>2430</v>
      </c>
      <c r="DF1778" s="294">
        <v>2794</v>
      </c>
      <c r="DG1778" s="187">
        <v>3159</v>
      </c>
      <c r="DH1778" s="294">
        <v>1573</v>
      </c>
      <c r="DI1778" s="294">
        <v>1664</v>
      </c>
      <c r="DJ1778" s="294">
        <v>1950</v>
      </c>
      <c r="DK1778" s="294">
        <v>2457</v>
      </c>
      <c r="DL1778" s="294">
        <v>3159</v>
      </c>
      <c r="DM1778" s="294">
        <v>3632</v>
      </c>
      <c r="DN1778" s="187">
        <v>4106</v>
      </c>
    </row>
    <row r="1779" spans="103:118" x14ac:dyDescent="0.2">
      <c r="CY1779" s="187" t="s">
        <v>491</v>
      </c>
      <c r="CZ1779" s="295">
        <v>76264</v>
      </c>
      <c r="DA1779" s="294">
        <v>770</v>
      </c>
      <c r="DB1779" s="294">
        <v>890</v>
      </c>
      <c r="DC1779" s="294">
        <v>1050</v>
      </c>
      <c r="DD1779" s="294">
        <v>1440</v>
      </c>
      <c r="DE1779" s="294">
        <v>1780</v>
      </c>
      <c r="DF1779" s="294">
        <v>2047</v>
      </c>
      <c r="DG1779" s="187">
        <v>2314</v>
      </c>
      <c r="DH1779" s="294">
        <v>1001</v>
      </c>
      <c r="DI1779" s="294">
        <v>1157</v>
      </c>
      <c r="DJ1779" s="294">
        <v>1365</v>
      </c>
      <c r="DK1779" s="294">
        <v>1872</v>
      </c>
      <c r="DL1779" s="294">
        <v>2314</v>
      </c>
      <c r="DM1779" s="294">
        <v>2661</v>
      </c>
      <c r="DN1779" s="187">
        <v>3008</v>
      </c>
    </row>
    <row r="1780" spans="103:118" x14ac:dyDescent="0.2">
      <c r="CY1780" s="187" t="s">
        <v>491</v>
      </c>
      <c r="CZ1780" s="295">
        <v>76268</v>
      </c>
      <c r="DA1780" s="294">
        <v>940</v>
      </c>
      <c r="DB1780" s="294">
        <v>1090</v>
      </c>
      <c r="DC1780" s="294">
        <v>1280</v>
      </c>
      <c r="DD1780" s="294">
        <v>1740</v>
      </c>
      <c r="DE1780" s="294">
        <v>2160</v>
      </c>
      <c r="DF1780" s="294">
        <v>2484</v>
      </c>
      <c r="DG1780" s="187">
        <v>2808</v>
      </c>
      <c r="DH1780" s="294">
        <v>1222</v>
      </c>
      <c r="DI1780" s="294">
        <v>1417</v>
      </c>
      <c r="DJ1780" s="294">
        <v>1664</v>
      </c>
      <c r="DK1780" s="294">
        <v>2262</v>
      </c>
      <c r="DL1780" s="294">
        <v>2808</v>
      </c>
      <c r="DM1780" s="294">
        <v>3229</v>
      </c>
      <c r="DN1780" s="187">
        <v>3650</v>
      </c>
    </row>
    <row r="1781" spans="103:118" x14ac:dyDescent="0.2">
      <c r="CY1781" s="187" t="s">
        <v>491</v>
      </c>
      <c r="CZ1781" s="295">
        <v>76271</v>
      </c>
      <c r="DA1781" s="294">
        <v>1170</v>
      </c>
      <c r="DB1781" s="294">
        <v>1360</v>
      </c>
      <c r="DC1781" s="294">
        <v>1600</v>
      </c>
      <c r="DD1781" s="294">
        <v>2190</v>
      </c>
      <c r="DE1781" s="294">
        <v>2720</v>
      </c>
      <c r="DF1781" s="294">
        <v>3128</v>
      </c>
      <c r="DG1781" s="187">
        <v>3536</v>
      </c>
      <c r="DH1781" s="294">
        <v>1521</v>
      </c>
      <c r="DI1781" s="294">
        <v>1768</v>
      </c>
      <c r="DJ1781" s="294">
        <v>2080</v>
      </c>
      <c r="DK1781" s="294">
        <v>2847</v>
      </c>
      <c r="DL1781" s="294">
        <v>3536</v>
      </c>
      <c r="DM1781" s="294">
        <v>4066</v>
      </c>
      <c r="DN1781" s="187">
        <v>4596</v>
      </c>
    </row>
    <row r="1782" spans="103:118" x14ac:dyDescent="0.2">
      <c r="CY1782" s="187" t="s">
        <v>491</v>
      </c>
      <c r="CZ1782" s="295">
        <v>76273</v>
      </c>
      <c r="DA1782" s="294">
        <v>950</v>
      </c>
      <c r="DB1782" s="294">
        <v>1110</v>
      </c>
      <c r="DC1782" s="294">
        <v>1300</v>
      </c>
      <c r="DD1782" s="294">
        <v>1780</v>
      </c>
      <c r="DE1782" s="294">
        <v>2210</v>
      </c>
      <c r="DF1782" s="294">
        <v>2541</v>
      </c>
      <c r="DG1782" s="187">
        <v>2873</v>
      </c>
      <c r="DH1782" s="294">
        <v>1235</v>
      </c>
      <c r="DI1782" s="294">
        <v>1443</v>
      </c>
      <c r="DJ1782" s="294">
        <v>1690</v>
      </c>
      <c r="DK1782" s="294">
        <v>2314</v>
      </c>
      <c r="DL1782" s="294">
        <v>2873</v>
      </c>
      <c r="DM1782" s="294">
        <v>3303</v>
      </c>
      <c r="DN1782" s="187">
        <v>3734</v>
      </c>
    </row>
    <row r="1783" spans="103:118" x14ac:dyDescent="0.2">
      <c r="CY1783" s="187" t="s">
        <v>492</v>
      </c>
      <c r="CZ1783" s="295">
        <v>76945</v>
      </c>
      <c r="DA1783" s="294">
        <v>780</v>
      </c>
      <c r="DB1783" s="294">
        <v>930</v>
      </c>
      <c r="DC1783" s="294">
        <v>1150</v>
      </c>
      <c r="DD1783" s="294">
        <v>1520</v>
      </c>
      <c r="DE1783" s="294">
        <v>1910</v>
      </c>
      <c r="DF1783" s="294">
        <v>2196</v>
      </c>
      <c r="DG1783" s="187">
        <v>2483</v>
      </c>
      <c r="DH1783" s="294">
        <v>1014</v>
      </c>
      <c r="DI1783" s="294">
        <v>1209</v>
      </c>
      <c r="DJ1783" s="294">
        <v>1495</v>
      </c>
      <c r="DK1783" s="294">
        <v>1976</v>
      </c>
      <c r="DL1783" s="294">
        <v>2483</v>
      </c>
      <c r="DM1783" s="294">
        <v>2854</v>
      </c>
      <c r="DN1783" s="187">
        <v>3227</v>
      </c>
    </row>
    <row r="1784" spans="103:118" x14ac:dyDescent="0.2">
      <c r="CY1784" s="187" t="s">
        <v>492</v>
      </c>
      <c r="CZ1784" s="295">
        <v>76951</v>
      </c>
      <c r="DA1784" s="294">
        <v>780</v>
      </c>
      <c r="DB1784" s="294">
        <v>930</v>
      </c>
      <c r="DC1784" s="294">
        <v>1150</v>
      </c>
      <c r="DD1784" s="294">
        <v>1520</v>
      </c>
      <c r="DE1784" s="294">
        <v>1910</v>
      </c>
      <c r="DF1784" s="294">
        <v>2196</v>
      </c>
      <c r="DG1784" s="187">
        <v>2483</v>
      </c>
      <c r="DH1784" s="294">
        <v>1014</v>
      </c>
      <c r="DI1784" s="294">
        <v>1209</v>
      </c>
      <c r="DJ1784" s="294">
        <v>1495</v>
      </c>
      <c r="DK1784" s="294">
        <v>1976</v>
      </c>
      <c r="DL1784" s="294">
        <v>2483</v>
      </c>
      <c r="DM1784" s="294">
        <v>2854</v>
      </c>
      <c r="DN1784" s="187">
        <v>3227</v>
      </c>
    </row>
    <row r="1785" spans="103:118" x14ac:dyDescent="0.2">
      <c r="CY1785" s="187" t="s">
        <v>493</v>
      </c>
      <c r="CZ1785" s="295">
        <v>71834</v>
      </c>
      <c r="DA1785" s="294">
        <v>720</v>
      </c>
      <c r="DB1785" s="294">
        <v>750</v>
      </c>
      <c r="DC1785" s="294">
        <v>920</v>
      </c>
      <c r="DD1785" s="294">
        <v>1150</v>
      </c>
      <c r="DE1785" s="294">
        <v>1440</v>
      </c>
      <c r="DF1785" s="294">
        <v>1656</v>
      </c>
      <c r="DG1785" s="187">
        <v>1872</v>
      </c>
      <c r="DH1785" s="294">
        <v>936</v>
      </c>
      <c r="DI1785" s="294">
        <v>975</v>
      </c>
      <c r="DJ1785" s="294">
        <v>1196</v>
      </c>
      <c r="DK1785" s="294">
        <v>1495</v>
      </c>
      <c r="DL1785" s="294">
        <v>1872</v>
      </c>
      <c r="DM1785" s="294">
        <v>2152</v>
      </c>
      <c r="DN1785" s="187">
        <v>2433</v>
      </c>
    </row>
    <row r="1786" spans="103:118" x14ac:dyDescent="0.2">
      <c r="CY1786" s="187" t="s">
        <v>493</v>
      </c>
      <c r="CZ1786" s="295">
        <v>71837</v>
      </c>
      <c r="DA1786" s="294">
        <v>770</v>
      </c>
      <c r="DB1786" s="294">
        <v>770</v>
      </c>
      <c r="DC1786" s="294">
        <v>970</v>
      </c>
      <c r="DD1786" s="294">
        <v>1210</v>
      </c>
      <c r="DE1786" s="294">
        <v>1580</v>
      </c>
      <c r="DF1786" s="294">
        <v>1817</v>
      </c>
      <c r="DG1786" s="187">
        <v>2054</v>
      </c>
      <c r="DH1786" s="294">
        <v>1001</v>
      </c>
      <c r="DI1786" s="294">
        <v>1001</v>
      </c>
      <c r="DJ1786" s="294">
        <v>1261</v>
      </c>
      <c r="DK1786" s="294">
        <v>1573</v>
      </c>
      <c r="DL1786" s="294">
        <v>2054</v>
      </c>
      <c r="DM1786" s="294">
        <v>2362</v>
      </c>
      <c r="DN1786" s="187">
        <v>2670</v>
      </c>
    </row>
    <row r="1787" spans="103:118" x14ac:dyDescent="0.2">
      <c r="CY1787" s="187" t="s">
        <v>493</v>
      </c>
      <c r="CZ1787" s="295">
        <v>71839</v>
      </c>
      <c r="DA1787" s="294">
        <v>720</v>
      </c>
      <c r="DB1787" s="294">
        <v>720</v>
      </c>
      <c r="DC1787" s="294">
        <v>910</v>
      </c>
      <c r="DD1787" s="294">
        <v>1120</v>
      </c>
      <c r="DE1787" s="294">
        <v>1480</v>
      </c>
      <c r="DF1787" s="294">
        <v>1702</v>
      </c>
      <c r="DG1787" s="187">
        <v>1924</v>
      </c>
      <c r="DH1787" s="294">
        <v>936</v>
      </c>
      <c r="DI1787" s="294">
        <v>936</v>
      </c>
      <c r="DJ1787" s="294">
        <v>1183</v>
      </c>
      <c r="DK1787" s="294">
        <v>1456</v>
      </c>
      <c r="DL1787" s="294">
        <v>1924</v>
      </c>
      <c r="DM1787" s="294">
        <v>2212</v>
      </c>
      <c r="DN1787" s="187">
        <v>2501</v>
      </c>
    </row>
    <row r="1788" spans="103:118" x14ac:dyDescent="0.2">
      <c r="CY1788" s="187" t="s">
        <v>493</v>
      </c>
      <c r="CZ1788" s="295">
        <v>71840</v>
      </c>
      <c r="DA1788" s="294">
        <v>760</v>
      </c>
      <c r="DB1788" s="294">
        <v>770</v>
      </c>
      <c r="DC1788" s="294">
        <v>960</v>
      </c>
      <c r="DD1788" s="294">
        <v>1190</v>
      </c>
      <c r="DE1788" s="294">
        <v>1570</v>
      </c>
      <c r="DF1788" s="294">
        <v>1805</v>
      </c>
      <c r="DG1788" s="187">
        <v>2041</v>
      </c>
      <c r="DH1788" s="294">
        <v>988</v>
      </c>
      <c r="DI1788" s="294">
        <v>1001</v>
      </c>
      <c r="DJ1788" s="294">
        <v>1248</v>
      </c>
      <c r="DK1788" s="294">
        <v>1547</v>
      </c>
      <c r="DL1788" s="294">
        <v>2041</v>
      </c>
      <c r="DM1788" s="294">
        <v>2346</v>
      </c>
      <c r="DN1788" s="187">
        <v>2653</v>
      </c>
    </row>
    <row r="1789" spans="103:118" x14ac:dyDescent="0.2">
      <c r="CY1789" s="187" t="s">
        <v>493</v>
      </c>
      <c r="CZ1789" s="295">
        <v>71845</v>
      </c>
      <c r="DA1789" s="294">
        <v>760</v>
      </c>
      <c r="DB1789" s="294">
        <v>770</v>
      </c>
      <c r="DC1789" s="294">
        <v>960</v>
      </c>
      <c r="DD1789" s="294">
        <v>1190</v>
      </c>
      <c r="DE1789" s="294">
        <v>1570</v>
      </c>
      <c r="DF1789" s="294">
        <v>1805</v>
      </c>
      <c r="DG1789" s="187">
        <v>2041</v>
      </c>
      <c r="DH1789" s="294">
        <v>988</v>
      </c>
      <c r="DI1789" s="294">
        <v>1001</v>
      </c>
      <c r="DJ1789" s="294">
        <v>1248</v>
      </c>
      <c r="DK1789" s="294">
        <v>1547</v>
      </c>
      <c r="DL1789" s="294">
        <v>2041</v>
      </c>
      <c r="DM1789" s="294">
        <v>2346</v>
      </c>
      <c r="DN1789" s="187">
        <v>2653</v>
      </c>
    </row>
    <row r="1790" spans="103:118" x14ac:dyDescent="0.2">
      <c r="CY1790" s="187" t="s">
        <v>493</v>
      </c>
      <c r="CZ1790" s="295">
        <v>71854</v>
      </c>
      <c r="DA1790" s="294">
        <v>760</v>
      </c>
      <c r="DB1790" s="294">
        <v>770</v>
      </c>
      <c r="DC1790" s="294">
        <v>960</v>
      </c>
      <c r="DD1790" s="294">
        <v>1190</v>
      </c>
      <c r="DE1790" s="294">
        <v>1570</v>
      </c>
      <c r="DF1790" s="294">
        <v>1805</v>
      </c>
      <c r="DG1790" s="187">
        <v>2041</v>
      </c>
      <c r="DH1790" s="294">
        <v>988</v>
      </c>
      <c r="DI1790" s="294">
        <v>1001</v>
      </c>
      <c r="DJ1790" s="294">
        <v>1248</v>
      </c>
      <c r="DK1790" s="294">
        <v>1547</v>
      </c>
      <c r="DL1790" s="294">
        <v>2041</v>
      </c>
      <c r="DM1790" s="294">
        <v>2346</v>
      </c>
      <c r="DN1790" s="187">
        <v>2653</v>
      </c>
    </row>
    <row r="1791" spans="103:118" x14ac:dyDescent="0.2">
      <c r="CY1791" s="187" t="s">
        <v>493</v>
      </c>
      <c r="CZ1791" s="295">
        <v>75501</v>
      </c>
      <c r="DA1791" s="294">
        <v>720</v>
      </c>
      <c r="DB1791" s="294">
        <v>730</v>
      </c>
      <c r="DC1791" s="294">
        <v>910</v>
      </c>
      <c r="DD1791" s="294">
        <v>1130</v>
      </c>
      <c r="DE1791" s="294">
        <v>1480</v>
      </c>
      <c r="DF1791" s="294">
        <v>1702</v>
      </c>
      <c r="DG1791" s="187">
        <v>1924</v>
      </c>
      <c r="DH1791" s="294">
        <v>936</v>
      </c>
      <c r="DI1791" s="294">
        <v>949</v>
      </c>
      <c r="DJ1791" s="294">
        <v>1183</v>
      </c>
      <c r="DK1791" s="294">
        <v>1469</v>
      </c>
      <c r="DL1791" s="294">
        <v>1924</v>
      </c>
      <c r="DM1791" s="294">
        <v>2212</v>
      </c>
      <c r="DN1791" s="187">
        <v>2501</v>
      </c>
    </row>
    <row r="1792" spans="103:118" x14ac:dyDescent="0.2">
      <c r="CY1792" s="187" t="s">
        <v>493</v>
      </c>
      <c r="CZ1792" s="295">
        <v>75503</v>
      </c>
      <c r="DA1792" s="294">
        <v>900</v>
      </c>
      <c r="DB1792" s="294">
        <v>910</v>
      </c>
      <c r="DC1792" s="294">
        <v>1140</v>
      </c>
      <c r="DD1792" s="294">
        <v>1420</v>
      </c>
      <c r="DE1792" s="294">
        <v>1860</v>
      </c>
      <c r="DF1792" s="294">
        <v>2139</v>
      </c>
      <c r="DG1792" s="187">
        <v>2418</v>
      </c>
      <c r="DH1792" s="294">
        <v>1170</v>
      </c>
      <c r="DI1792" s="294">
        <v>1183</v>
      </c>
      <c r="DJ1792" s="294">
        <v>1482</v>
      </c>
      <c r="DK1792" s="294">
        <v>1846</v>
      </c>
      <c r="DL1792" s="294">
        <v>2418</v>
      </c>
      <c r="DM1792" s="294">
        <v>2780</v>
      </c>
      <c r="DN1792" s="187">
        <v>3143</v>
      </c>
    </row>
    <row r="1793" spans="103:118" x14ac:dyDescent="0.2">
      <c r="CY1793" s="187" t="s">
        <v>493</v>
      </c>
      <c r="CZ1793" s="295">
        <v>75504</v>
      </c>
      <c r="DA1793" s="294">
        <v>790</v>
      </c>
      <c r="DB1793" s="294">
        <v>790</v>
      </c>
      <c r="DC1793" s="294">
        <v>990</v>
      </c>
      <c r="DD1793" s="294">
        <v>1230</v>
      </c>
      <c r="DE1793" s="294">
        <v>1610</v>
      </c>
      <c r="DF1793" s="294">
        <v>1851</v>
      </c>
      <c r="DG1793" s="187">
        <v>2093</v>
      </c>
      <c r="DH1793" s="294">
        <v>1027</v>
      </c>
      <c r="DI1793" s="294">
        <v>1027</v>
      </c>
      <c r="DJ1793" s="294">
        <v>1287</v>
      </c>
      <c r="DK1793" s="294">
        <v>1599</v>
      </c>
      <c r="DL1793" s="294">
        <v>2093</v>
      </c>
      <c r="DM1793" s="294">
        <v>2406</v>
      </c>
      <c r="DN1793" s="187">
        <v>2720</v>
      </c>
    </row>
    <row r="1794" spans="103:118" x14ac:dyDescent="0.2">
      <c r="CY1794" s="187" t="s">
        <v>493</v>
      </c>
      <c r="CZ1794" s="295">
        <v>75505</v>
      </c>
      <c r="DA1794" s="294">
        <v>790</v>
      </c>
      <c r="DB1794" s="294">
        <v>790</v>
      </c>
      <c r="DC1794" s="294">
        <v>990</v>
      </c>
      <c r="DD1794" s="294">
        <v>1230</v>
      </c>
      <c r="DE1794" s="294">
        <v>1610</v>
      </c>
      <c r="DF1794" s="294">
        <v>1851</v>
      </c>
      <c r="DG1794" s="187">
        <v>2093</v>
      </c>
      <c r="DH1794" s="294">
        <v>1027</v>
      </c>
      <c r="DI1794" s="294">
        <v>1027</v>
      </c>
      <c r="DJ1794" s="294">
        <v>1287</v>
      </c>
      <c r="DK1794" s="294">
        <v>1599</v>
      </c>
      <c r="DL1794" s="294">
        <v>2093</v>
      </c>
      <c r="DM1794" s="294">
        <v>2406</v>
      </c>
      <c r="DN1794" s="187">
        <v>2720</v>
      </c>
    </row>
    <row r="1795" spans="103:118" x14ac:dyDescent="0.2">
      <c r="CY1795" s="187" t="s">
        <v>493</v>
      </c>
      <c r="CZ1795" s="295">
        <v>75554</v>
      </c>
      <c r="DA1795" s="294">
        <v>720</v>
      </c>
      <c r="DB1795" s="294">
        <v>720</v>
      </c>
      <c r="DC1795" s="294">
        <v>910</v>
      </c>
      <c r="DD1795" s="294">
        <v>1120</v>
      </c>
      <c r="DE1795" s="294">
        <v>1480</v>
      </c>
      <c r="DF1795" s="294">
        <v>1702</v>
      </c>
      <c r="DG1795" s="187">
        <v>1924</v>
      </c>
      <c r="DH1795" s="294">
        <v>936</v>
      </c>
      <c r="DI1795" s="294">
        <v>936</v>
      </c>
      <c r="DJ1795" s="294">
        <v>1183</v>
      </c>
      <c r="DK1795" s="294">
        <v>1456</v>
      </c>
      <c r="DL1795" s="294">
        <v>1924</v>
      </c>
      <c r="DM1795" s="294">
        <v>2212</v>
      </c>
      <c r="DN1795" s="187">
        <v>2501</v>
      </c>
    </row>
    <row r="1796" spans="103:118" x14ac:dyDescent="0.2">
      <c r="CY1796" s="187" t="s">
        <v>493</v>
      </c>
      <c r="CZ1796" s="295">
        <v>75556</v>
      </c>
      <c r="DA1796" s="294">
        <v>760</v>
      </c>
      <c r="DB1796" s="294">
        <v>770</v>
      </c>
      <c r="DC1796" s="294">
        <v>960</v>
      </c>
      <c r="DD1796" s="294">
        <v>1190</v>
      </c>
      <c r="DE1796" s="294">
        <v>1570</v>
      </c>
      <c r="DF1796" s="294">
        <v>1805</v>
      </c>
      <c r="DG1796" s="187">
        <v>2041</v>
      </c>
      <c r="DH1796" s="294">
        <v>988</v>
      </c>
      <c r="DI1796" s="294">
        <v>1001</v>
      </c>
      <c r="DJ1796" s="294">
        <v>1248</v>
      </c>
      <c r="DK1796" s="294">
        <v>1547</v>
      </c>
      <c r="DL1796" s="294">
        <v>2041</v>
      </c>
      <c r="DM1796" s="294">
        <v>2346</v>
      </c>
      <c r="DN1796" s="187">
        <v>2653</v>
      </c>
    </row>
    <row r="1797" spans="103:118" x14ac:dyDescent="0.2">
      <c r="CY1797" s="187" t="s">
        <v>493</v>
      </c>
      <c r="CZ1797" s="295">
        <v>75559</v>
      </c>
      <c r="DA1797" s="294">
        <v>720</v>
      </c>
      <c r="DB1797" s="294">
        <v>720</v>
      </c>
      <c r="DC1797" s="294">
        <v>910</v>
      </c>
      <c r="DD1797" s="294">
        <v>1120</v>
      </c>
      <c r="DE1797" s="294">
        <v>1480</v>
      </c>
      <c r="DF1797" s="294">
        <v>1702</v>
      </c>
      <c r="DG1797" s="187">
        <v>1924</v>
      </c>
      <c r="DH1797" s="294">
        <v>936</v>
      </c>
      <c r="DI1797" s="294">
        <v>936</v>
      </c>
      <c r="DJ1797" s="294">
        <v>1183</v>
      </c>
      <c r="DK1797" s="294">
        <v>1456</v>
      </c>
      <c r="DL1797" s="294">
        <v>1924</v>
      </c>
      <c r="DM1797" s="294">
        <v>2212</v>
      </c>
      <c r="DN1797" s="187">
        <v>2501</v>
      </c>
    </row>
    <row r="1798" spans="103:118" x14ac:dyDescent="0.2">
      <c r="CY1798" s="187" t="s">
        <v>493</v>
      </c>
      <c r="CZ1798" s="295">
        <v>75561</v>
      </c>
      <c r="DA1798" s="294">
        <v>730</v>
      </c>
      <c r="DB1798" s="294">
        <v>730</v>
      </c>
      <c r="DC1798" s="294">
        <v>920</v>
      </c>
      <c r="DD1798" s="294">
        <v>1140</v>
      </c>
      <c r="DE1798" s="294">
        <v>1500</v>
      </c>
      <c r="DF1798" s="294">
        <v>1725</v>
      </c>
      <c r="DG1798" s="187">
        <v>1950</v>
      </c>
      <c r="DH1798" s="294">
        <v>949</v>
      </c>
      <c r="DI1798" s="294">
        <v>949</v>
      </c>
      <c r="DJ1798" s="294">
        <v>1196</v>
      </c>
      <c r="DK1798" s="294">
        <v>1482</v>
      </c>
      <c r="DL1798" s="294">
        <v>1950</v>
      </c>
      <c r="DM1798" s="294">
        <v>2242</v>
      </c>
      <c r="DN1798" s="187">
        <v>2535</v>
      </c>
    </row>
    <row r="1799" spans="103:118" x14ac:dyDescent="0.2">
      <c r="CY1799" s="187" t="s">
        <v>493</v>
      </c>
      <c r="CZ1799" s="295">
        <v>75567</v>
      </c>
      <c r="DA1799" s="294">
        <v>800</v>
      </c>
      <c r="DB1799" s="294">
        <v>810</v>
      </c>
      <c r="DC1799" s="294">
        <v>1010</v>
      </c>
      <c r="DD1799" s="294">
        <v>1260</v>
      </c>
      <c r="DE1799" s="294">
        <v>1650</v>
      </c>
      <c r="DF1799" s="294">
        <v>1897</v>
      </c>
      <c r="DG1799" s="187">
        <v>2145</v>
      </c>
      <c r="DH1799" s="294">
        <v>1040</v>
      </c>
      <c r="DI1799" s="294">
        <v>1053</v>
      </c>
      <c r="DJ1799" s="294">
        <v>1313</v>
      </c>
      <c r="DK1799" s="294">
        <v>1638</v>
      </c>
      <c r="DL1799" s="294">
        <v>2145</v>
      </c>
      <c r="DM1799" s="294">
        <v>2466</v>
      </c>
      <c r="DN1799" s="187">
        <v>2788</v>
      </c>
    </row>
    <row r="1800" spans="103:118" x14ac:dyDescent="0.2">
      <c r="CY1800" s="187" t="s">
        <v>493</v>
      </c>
      <c r="CZ1800" s="295">
        <v>75569</v>
      </c>
      <c r="DA1800" s="294">
        <v>790</v>
      </c>
      <c r="DB1800" s="294">
        <v>800</v>
      </c>
      <c r="DC1800" s="294">
        <v>1000</v>
      </c>
      <c r="DD1800" s="294">
        <v>1240</v>
      </c>
      <c r="DE1800" s="294">
        <v>1630</v>
      </c>
      <c r="DF1800" s="294">
        <v>1874</v>
      </c>
      <c r="DG1800" s="187">
        <v>2119</v>
      </c>
      <c r="DH1800" s="294">
        <v>1027</v>
      </c>
      <c r="DI1800" s="294">
        <v>1040</v>
      </c>
      <c r="DJ1800" s="294">
        <v>1300</v>
      </c>
      <c r="DK1800" s="294">
        <v>1612</v>
      </c>
      <c r="DL1800" s="294">
        <v>2119</v>
      </c>
      <c r="DM1800" s="294">
        <v>2436</v>
      </c>
      <c r="DN1800" s="187">
        <v>2754</v>
      </c>
    </row>
    <row r="1801" spans="103:118" x14ac:dyDescent="0.2">
      <c r="CY1801" s="187" t="s">
        <v>493</v>
      </c>
      <c r="CZ1801" s="295">
        <v>75570</v>
      </c>
      <c r="DA1801" s="294">
        <v>720</v>
      </c>
      <c r="DB1801" s="294">
        <v>720</v>
      </c>
      <c r="DC1801" s="294">
        <v>910</v>
      </c>
      <c r="DD1801" s="294">
        <v>1120</v>
      </c>
      <c r="DE1801" s="294">
        <v>1480</v>
      </c>
      <c r="DF1801" s="294">
        <v>1702</v>
      </c>
      <c r="DG1801" s="187">
        <v>1924</v>
      </c>
      <c r="DH1801" s="294">
        <v>936</v>
      </c>
      <c r="DI1801" s="294">
        <v>936</v>
      </c>
      <c r="DJ1801" s="294">
        <v>1183</v>
      </c>
      <c r="DK1801" s="294">
        <v>1456</v>
      </c>
      <c r="DL1801" s="294">
        <v>1924</v>
      </c>
      <c r="DM1801" s="294">
        <v>2212</v>
      </c>
      <c r="DN1801" s="187">
        <v>2501</v>
      </c>
    </row>
    <row r="1802" spans="103:118" x14ac:dyDescent="0.2">
      <c r="CY1802" s="187" t="s">
        <v>493</v>
      </c>
      <c r="CZ1802" s="295">
        <v>75573</v>
      </c>
      <c r="DA1802" s="294">
        <v>770</v>
      </c>
      <c r="DB1802" s="294">
        <v>780</v>
      </c>
      <c r="DC1802" s="294">
        <v>970</v>
      </c>
      <c r="DD1802" s="294">
        <v>1210</v>
      </c>
      <c r="DE1802" s="294">
        <v>1590</v>
      </c>
      <c r="DF1802" s="294">
        <v>1828</v>
      </c>
      <c r="DG1802" s="187">
        <v>2067</v>
      </c>
      <c r="DH1802" s="294">
        <v>1001</v>
      </c>
      <c r="DI1802" s="294">
        <v>1014</v>
      </c>
      <c r="DJ1802" s="294">
        <v>1261</v>
      </c>
      <c r="DK1802" s="294">
        <v>1573</v>
      </c>
      <c r="DL1802" s="294">
        <v>2067</v>
      </c>
      <c r="DM1802" s="294">
        <v>2376</v>
      </c>
      <c r="DN1802" s="187">
        <v>2687</v>
      </c>
    </row>
    <row r="1803" spans="103:118" x14ac:dyDescent="0.2">
      <c r="CY1803" s="187" t="s">
        <v>493</v>
      </c>
      <c r="CZ1803" s="295">
        <v>75574</v>
      </c>
      <c r="DA1803" s="294">
        <v>730</v>
      </c>
      <c r="DB1803" s="294">
        <v>730</v>
      </c>
      <c r="DC1803" s="294">
        <v>920</v>
      </c>
      <c r="DD1803" s="294">
        <v>1130</v>
      </c>
      <c r="DE1803" s="294">
        <v>1500</v>
      </c>
      <c r="DF1803" s="294">
        <v>1725</v>
      </c>
      <c r="DG1803" s="187">
        <v>1950</v>
      </c>
      <c r="DH1803" s="294">
        <v>949</v>
      </c>
      <c r="DI1803" s="294">
        <v>949</v>
      </c>
      <c r="DJ1803" s="294">
        <v>1196</v>
      </c>
      <c r="DK1803" s="294">
        <v>1469</v>
      </c>
      <c r="DL1803" s="294">
        <v>1950</v>
      </c>
      <c r="DM1803" s="294">
        <v>2242</v>
      </c>
      <c r="DN1803" s="187">
        <v>2535</v>
      </c>
    </row>
    <row r="1804" spans="103:118" x14ac:dyDescent="0.2">
      <c r="CY1804" s="187" t="s">
        <v>494</v>
      </c>
      <c r="CZ1804" s="295">
        <v>75140</v>
      </c>
      <c r="DA1804" s="294">
        <v>840</v>
      </c>
      <c r="DB1804" s="294">
        <v>840</v>
      </c>
      <c r="DC1804" s="294">
        <v>1020</v>
      </c>
      <c r="DD1804" s="294">
        <v>1320</v>
      </c>
      <c r="DE1804" s="294">
        <v>1610</v>
      </c>
      <c r="DF1804" s="294">
        <v>1851</v>
      </c>
      <c r="DG1804" s="187">
        <v>2093</v>
      </c>
      <c r="DH1804" s="294">
        <v>1092</v>
      </c>
      <c r="DI1804" s="294">
        <v>1092</v>
      </c>
      <c r="DJ1804" s="294">
        <v>1326</v>
      </c>
      <c r="DK1804" s="294">
        <v>1716</v>
      </c>
      <c r="DL1804" s="294">
        <v>2093</v>
      </c>
      <c r="DM1804" s="294">
        <v>2406</v>
      </c>
      <c r="DN1804" s="187">
        <v>2720</v>
      </c>
    </row>
    <row r="1805" spans="103:118" x14ac:dyDescent="0.2">
      <c r="CY1805" s="187" t="s">
        <v>494</v>
      </c>
      <c r="CZ1805" s="295">
        <v>75647</v>
      </c>
      <c r="DA1805" s="294">
        <v>920</v>
      </c>
      <c r="DB1805" s="294">
        <v>960</v>
      </c>
      <c r="DC1805" s="294">
        <v>1140</v>
      </c>
      <c r="DD1805" s="294">
        <v>1580</v>
      </c>
      <c r="DE1805" s="294">
        <v>1730</v>
      </c>
      <c r="DF1805" s="294">
        <v>1989</v>
      </c>
      <c r="DG1805" s="187">
        <v>2249</v>
      </c>
      <c r="DH1805" s="294">
        <v>1196</v>
      </c>
      <c r="DI1805" s="294">
        <v>1248</v>
      </c>
      <c r="DJ1805" s="294">
        <v>1482</v>
      </c>
      <c r="DK1805" s="294">
        <v>2054</v>
      </c>
      <c r="DL1805" s="294">
        <v>2249</v>
      </c>
      <c r="DM1805" s="294">
        <v>2585</v>
      </c>
      <c r="DN1805" s="187">
        <v>2923</v>
      </c>
    </row>
    <row r="1806" spans="103:118" x14ac:dyDescent="0.2">
      <c r="CY1806" s="187" t="s">
        <v>494</v>
      </c>
      <c r="CZ1806" s="295">
        <v>75662</v>
      </c>
      <c r="DA1806" s="294">
        <v>860</v>
      </c>
      <c r="DB1806" s="294">
        <v>890</v>
      </c>
      <c r="DC1806" s="294">
        <v>1080</v>
      </c>
      <c r="DD1806" s="294">
        <v>1470</v>
      </c>
      <c r="DE1806" s="294">
        <v>1610</v>
      </c>
      <c r="DF1806" s="294">
        <v>1851</v>
      </c>
      <c r="DG1806" s="187">
        <v>2093</v>
      </c>
      <c r="DH1806" s="294">
        <v>1118</v>
      </c>
      <c r="DI1806" s="294">
        <v>1157</v>
      </c>
      <c r="DJ1806" s="294">
        <v>1404</v>
      </c>
      <c r="DK1806" s="294">
        <v>1911</v>
      </c>
      <c r="DL1806" s="294">
        <v>2093</v>
      </c>
      <c r="DM1806" s="294">
        <v>2406</v>
      </c>
      <c r="DN1806" s="187">
        <v>2720</v>
      </c>
    </row>
    <row r="1807" spans="103:118" x14ac:dyDescent="0.2">
      <c r="CY1807" s="187" t="s">
        <v>494</v>
      </c>
      <c r="CZ1807" s="295">
        <v>75684</v>
      </c>
      <c r="DA1807" s="294">
        <v>840</v>
      </c>
      <c r="DB1807" s="294">
        <v>840</v>
      </c>
      <c r="DC1807" s="294">
        <v>1050</v>
      </c>
      <c r="DD1807" s="294">
        <v>1340</v>
      </c>
      <c r="DE1807" s="294">
        <v>1610</v>
      </c>
      <c r="DF1807" s="294">
        <v>1851</v>
      </c>
      <c r="DG1807" s="187">
        <v>2093</v>
      </c>
      <c r="DH1807" s="294">
        <v>1092</v>
      </c>
      <c r="DI1807" s="294">
        <v>1092</v>
      </c>
      <c r="DJ1807" s="294">
        <v>1365</v>
      </c>
      <c r="DK1807" s="294">
        <v>1742</v>
      </c>
      <c r="DL1807" s="294">
        <v>2093</v>
      </c>
      <c r="DM1807" s="294">
        <v>2406</v>
      </c>
      <c r="DN1807" s="187">
        <v>2720</v>
      </c>
    </row>
    <row r="1808" spans="103:118" x14ac:dyDescent="0.2">
      <c r="CY1808" s="187" t="s">
        <v>494</v>
      </c>
      <c r="CZ1808" s="295">
        <v>75701</v>
      </c>
      <c r="DA1808" s="294">
        <v>960</v>
      </c>
      <c r="DB1808" s="294">
        <v>1010</v>
      </c>
      <c r="DC1808" s="294">
        <v>1230</v>
      </c>
      <c r="DD1808" s="294">
        <v>1610</v>
      </c>
      <c r="DE1808" s="294">
        <v>1900</v>
      </c>
      <c r="DF1808" s="294">
        <v>2185</v>
      </c>
      <c r="DG1808" s="187">
        <v>2470</v>
      </c>
      <c r="DH1808" s="294">
        <v>1248</v>
      </c>
      <c r="DI1808" s="294">
        <v>1313</v>
      </c>
      <c r="DJ1808" s="294">
        <v>1599</v>
      </c>
      <c r="DK1808" s="294">
        <v>2093</v>
      </c>
      <c r="DL1808" s="294">
        <v>2470</v>
      </c>
      <c r="DM1808" s="294">
        <v>2840</v>
      </c>
      <c r="DN1808" s="187">
        <v>3211</v>
      </c>
    </row>
    <row r="1809" spans="103:118" x14ac:dyDescent="0.2">
      <c r="CY1809" s="187" t="s">
        <v>494</v>
      </c>
      <c r="CZ1809" s="295">
        <v>75702</v>
      </c>
      <c r="DA1809" s="294">
        <v>840</v>
      </c>
      <c r="DB1809" s="294">
        <v>840</v>
      </c>
      <c r="DC1809" s="294">
        <v>1020</v>
      </c>
      <c r="DD1809" s="294">
        <v>1320</v>
      </c>
      <c r="DE1809" s="294">
        <v>1610</v>
      </c>
      <c r="DF1809" s="294">
        <v>1851</v>
      </c>
      <c r="DG1809" s="187">
        <v>2093</v>
      </c>
      <c r="DH1809" s="294">
        <v>1092</v>
      </c>
      <c r="DI1809" s="294">
        <v>1092</v>
      </c>
      <c r="DJ1809" s="294">
        <v>1326</v>
      </c>
      <c r="DK1809" s="294">
        <v>1716</v>
      </c>
      <c r="DL1809" s="294">
        <v>2093</v>
      </c>
      <c r="DM1809" s="294">
        <v>2406</v>
      </c>
      <c r="DN1809" s="187">
        <v>2720</v>
      </c>
    </row>
    <row r="1810" spans="103:118" x14ac:dyDescent="0.2">
      <c r="CY1810" s="187" t="s">
        <v>494</v>
      </c>
      <c r="CZ1810" s="295">
        <v>75703</v>
      </c>
      <c r="DA1810" s="294">
        <v>1040</v>
      </c>
      <c r="DB1810" s="294">
        <v>1090</v>
      </c>
      <c r="DC1810" s="294">
        <v>1330</v>
      </c>
      <c r="DD1810" s="294">
        <v>1750</v>
      </c>
      <c r="DE1810" s="294">
        <v>2060</v>
      </c>
      <c r="DF1810" s="294">
        <v>2369</v>
      </c>
      <c r="DG1810" s="187">
        <v>2678</v>
      </c>
      <c r="DH1810" s="294">
        <v>1352</v>
      </c>
      <c r="DI1810" s="294">
        <v>1417</v>
      </c>
      <c r="DJ1810" s="294">
        <v>1729</v>
      </c>
      <c r="DK1810" s="294">
        <v>2275</v>
      </c>
      <c r="DL1810" s="294">
        <v>2678</v>
      </c>
      <c r="DM1810" s="294">
        <v>3079</v>
      </c>
      <c r="DN1810" s="187">
        <v>3481</v>
      </c>
    </row>
    <row r="1811" spans="103:118" x14ac:dyDescent="0.2">
      <c r="CY1811" s="187" t="s">
        <v>494</v>
      </c>
      <c r="CZ1811" s="295">
        <v>75704</v>
      </c>
      <c r="DA1811" s="294">
        <v>840</v>
      </c>
      <c r="DB1811" s="294">
        <v>870</v>
      </c>
      <c r="DC1811" s="294">
        <v>1070</v>
      </c>
      <c r="DD1811" s="294">
        <v>1400</v>
      </c>
      <c r="DE1811" s="294">
        <v>1660</v>
      </c>
      <c r="DF1811" s="294">
        <v>1909</v>
      </c>
      <c r="DG1811" s="187">
        <v>2158</v>
      </c>
      <c r="DH1811" s="294">
        <v>1092</v>
      </c>
      <c r="DI1811" s="294">
        <v>1131</v>
      </c>
      <c r="DJ1811" s="294">
        <v>1391</v>
      </c>
      <c r="DK1811" s="294">
        <v>1820</v>
      </c>
      <c r="DL1811" s="294">
        <v>2158</v>
      </c>
      <c r="DM1811" s="294">
        <v>2481</v>
      </c>
      <c r="DN1811" s="187">
        <v>2805</v>
      </c>
    </row>
    <row r="1812" spans="103:118" x14ac:dyDescent="0.2">
      <c r="CY1812" s="187" t="s">
        <v>494</v>
      </c>
      <c r="CZ1812" s="295">
        <v>75705</v>
      </c>
      <c r="DA1812" s="294">
        <v>950</v>
      </c>
      <c r="DB1812" s="294">
        <v>990</v>
      </c>
      <c r="DC1812" s="294">
        <v>1220</v>
      </c>
      <c r="DD1812" s="294">
        <v>1610</v>
      </c>
      <c r="DE1812" s="294">
        <v>1870</v>
      </c>
      <c r="DF1812" s="294">
        <v>2150</v>
      </c>
      <c r="DG1812" s="187">
        <v>2431</v>
      </c>
      <c r="DH1812" s="294">
        <v>1235</v>
      </c>
      <c r="DI1812" s="294">
        <v>1287</v>
      </c>
      <c r="DJ1812" s="294">
        <v>1586</v>
      </c>
      <c r="DK1812" s="294">
        <v>2093</v>
      </c>
      <c r="DL1812" s="294">
        <v>2431</v>
      </c>
      <c r="DM1812" s="294">
        <v>2795</v>
      </c>
      <c r="DN1812" s="187">
        <v>3160</v>
      </c>
    </row>
    <row r="1813" spans="103:118" x14ac:dyDescent="0.2">
      <c r="CY1813" s="187" t="s">
        <v>494</v>
      </c>
      <c r="CZ1813" s="295">
        <v>75706</v>
      </c>
      <c r="DA1813" s="294">
        <v>840</v>
      </c>
      <c r="DB1813" s="294">
        <v>840</v>
      </c>
      <c r="DC1813" s="294">
        <v>1020</v>
      </c>
      <c r="DD1813" s="294">
        <v>1320</v>
      </c>
      <c r="DE1813" s="294">
        <v>1610</v>
      </c>
      <c r="DF1813" s="294">
        <v>1851</v>
      </c>
      <c r="DG1813" s="187">
        <v>2093</v>
      </c>
      <c r="DH1813" s="294">
        <v>1092</v>
      </c>
      <c r="DI1813" s="294">
        <v>1092</v>
      </c>
      <c r="DJ1813" s="294">
        <v>1326</v>
      </c>
      <c r="DK1813" s="294">
        <v>1716</v>
      </c>
      <c r="DL1813" s="294">
        <v>2093</v>
      </c>
      <c r="DM1813" s="294">
        <v>2406</v>
      </c>
      <c r="DN1813" s="187">
        <v>2720</v>
      </c>
    </row>
    <row r="1814" spans="103:118" x14ac:dyDescent="0.2">
      <c r="CY1814" s="187" t="s">
        <v>494</v>
      </c>
      <c r="CZ1814" s="295">
        <v>75707</v>
      </c>
      <c r="DA1814" s="294">
        <v>1150</v>
      </c>
      <c r="DB1814" s="294">
        <v>1200</v>
      </c>
      <c r="DC1814" s="294">
        <v>1470</v>
      </c>
      <c r="DD1814" s="294">
        <v>1930</v>
      </c>
      <c r="DE1814" s="294">
        <v>2280</v>
      </c>
      <c r="DF1814" s="294">
        <v>2622</v>
      </c>
      <c r="DG1814" s="187">
        <v>2964</v>
      </c>
      <c r="DH1814" s="294">
        <v>1495</v>
      </c>
      <c r="DI1814" s="294">
        <v>1560</v>
      </c>
      <c r="DJ1814" s="294">
        <v>1911</v>
      </c>
      <c r="DK1814" s="294">
        <v>2509</v>
      </c>
      <c r="DL1814" s="294">
        <v>2964</v>
      </c>
      <c r="DM1814" s="294">
        <v>3408</v>
      </c>
      <c r="DN1814" s="187">
        <v>3853</v>
      </c>
    </row>
    <row r="1815" spans="103:118" x14ac:dyDescent="0.2">
      <c r="CY1815" s="187" t="s">
        <v>494</v>
      </c>
      <c r="CZ1815" s="295">
        <v>75708</v>
      </c>
      <c r="DA1815" s="294">
        <v>840</v>
      </c>
      <c r="DB1815" s="294">
        <v>840</v>
      </c>
      <c r="DC1815" s="294">
        <v>1020</v>
      </c>
      <c r="DD1815" s="294">
        <v>1320</v>
      </c>
      <c r="DE1815" s="294">
        <v>1610</v>
      </c>
      <c r="DF1815" s="294">
        <v>1851</v>
      </c>
      <c r="DG1815" s="187">
        <v>2093</v>
      </c>
      <c r="DH1815" s="294">
        <v>1092</v>
      </c>
      <c r="DI1815" s="294">
        <v>1092</v>
      </c>
      <c r="DJ1815" s="294">
        <v>1326</v>
      </c>
      <c r="DK1815" s="294">
        <v>1716</v>
      </c>
      <c r="DL1815" s="294">
        <v>2093</v>
      </c>
      <c r="DM1815" s="294">
        <v>2406</v>
      </c>
      <c r="DN1815" s="187">
        <v>2720</v>
      </c>
    </row>
    <row r="1816" spans="103:118" x14ac:dyDescent="0.2">
      <c r="CY1816" s="187" t="s">
        <v>494</v>
      </c>
      <c r="CZ1816" s="295">
        <v>75709</v>
      </c>
      <c r="DA1816" s="294">
        <v>1090</v>
      </c>
      <c r="DB1816" s="294">
        <v>1140</v>
      </c>
      <c r="DC1816" s="294">
        <v>1390</v>
      </c>
      <c r="DD1816" s="294">
        <v>1820</v>
      </c>
      <c r="DE1816" s="294">
        <v>2150</v>
      </c>
      <c r="DF1816" s="294">
        <v>2472</v>
      </c>
      <c r="DG1816" s="187">
        <v>2795</v>
      </c>
      <c r="DH1816" s="294">
        <v>1417</v>
      </c>
      <c r="DI1816" s="294">
        <v>1482</v>
      </c>
      <c r="DJ1816" s="294">
        <v>1807</v>
      </c>
      <c r="DK1816" s="294">
        <v>2366</v>
      </c>
      <c r="DL1816" s="294">
        <v>2795</v>
      </c>
      <c r="DM1816" s="294">
        <v>3213</v>
      </c>
      <c r="DN1816" s="187">
        <v>3633</v>
      </c>
    </row>
    <row r="1817" spans="103:118" x14ac:dyDescent="0.2">
      <c r="CY1817" s="187" t="s">
        <v>494</v>
      </c>
      <c r="CZ1817" s="295">
        <v>75710</v>
      </c>
      <c r="DA1817" s="294">
        <v>970</v>
      </c>
      <c r="DB1817" s="294">
        <v>1010</v>
      </c>
      <c r="DC1817" s="294">
        <v>1240</v>
      </c>
      <c r="DD1817" s="294">
        <v>1630</v>
      </c>
      <c r="DE1817" s="294">
        <v>1920</v>
      </c>
      <c r="DF1817" s="294">
        <v>2208</v>
      </c>
      <c r="DG1817" s="187">
        <v>2496</v>
      </c>
      <c r="DH1817" s="294">
        <v>1261</v>
      </c>
      <c r="DI1817" s="294">
        <v>1313</v>
      </c>
      <c r="DJ1817" s="294">
        <v>1612</v>
      </c>
      <c r="DK1817" s="294">
        <v>2119</v>
      </c>
      <c r="DL1817" s="294">
        <v>2496</v>
      </c>
      <c r="DM1817" s="294">
        <v>2870</v>
      </c>
      <c r="DN1817" s="187">
        <v>3244</v>
      </c>
    </row>
    <row r="1818" spans="103:118" x14ac:dyDescent="0.2">
      <c r="CY1818" s="187" t="s">
        <v>494</v>
      </c>
      <c r="CZ1818" s="295">
        <v>75711</v>
      </c>
      <c r="DA1818" s="294">
        <v>970</v>
      </c>
      <c r="DB1818" s="294">
        <v>1010</v>
      </c>
      <c r="DC1818" s="294">
        <v>1240</v>
      </c>
      <c r="DD1818" s="294">
        <v>1630</v>
      </c>
      <c r="DE1818" s="294">
        <v>1920</v>
      </c>
      <c r="DF1818" s="294">
        <v>2208</v>
      </c>
      <c r="DG1818" s="187">
        <v>2496</v>
      </c>
      <c r="DH1818" s="294">
        <v>1261</v>
      </c>
      <c r="DI1818" s="294">
        <v>1313</v>
      </c>
      <c r="DJ1818" s="294">
        <v>1612</v>
      </c>
      <c r="DK1818" s="294">
        <v>2119</v>
      </c>
      <c r="DL1818" s="294">
        <v>2496</v>
      </c>
      <c r="DM1818" s="294">
        <v>2870</v>
      </c>
      <c r="DN1818" s="187">
        <v>3244</v>
      </c>
    </row>
    <row r="1819" spans="103:118" x14ac:dyDescent="0.2">
      <c r="CY1819" s="187" t="s">
        <v>494</v>
      </c>
      <c r="CZ1819" s="295">
        <v>75712</v>
      </c>
      <c r="DA1819" s="294">
        <v>970</v>
      </c>
      <c r="DB1819" s="294">
        <v>1010</v>
      </c>
      <c r="DC1819" s="294">
        <v>1240</v>
      </c>
      <c r="DD1819" s="294">
        <v>1630</v>
      </c>
      <c r="DE1819" s="294">
        <v>1920</v>
      </c>
      <c r="DF1819" s="294">
        <v>2208</v>
      </c>
      <c r="DG1819" s="187">
        <v>2496</v>
      </c>
      <c r="DH1819" s="294">
        <v>1261</v>
      </c>
      <c r="DI1819" s="294">
        <v>1313</v>
      </c>
      <c r="DJ1819" s="294">
        <v>1612</v>
      </c>
      <c r="DK1819" s="294">
        <v>2119</v>
      </c>
      <c r="DL1819" s="294">
        <v>2496</v>
      </c>
      <c r="DM1819" s="294">
        <v>2870</v>
      </c>
      <c r="DN1819" s="187">
        <v>3244</v>
      </c>
    </row>
    <row r="1820" spans="103:118" x14ac:dyDescent="0.2">
      <c r="CY1820" s="187" t="s">
        <v>494</v>
      </c>
      <c r="CZ1820" s="295">
        <v>75713</v>
      </c>
      <c r="DA1820" s="294">
        <v>970</v>
      </c>
      <c r="DB1820" s="294">
        <v>1010</v>
      </c>
      <c r="DC1820" s="294">
        <v>1240</v>
      </c>
      <c r="DD1820" s="294">
        <v>1630</v>
      </c>
      <c r="DE1820" s="294">
        <v>1920</v>
      </c>
      <c r="DF1820" s="294">
        <v>2208</v>
      </c>
      <c r="DG1820" s="187">
        <v>2496</v>
      </c>
      <c r="DH1820" s="294">
        <v>1261</v>
      </c>
      <c r="DI1820" s="294">
        <v>1313</v>
      </c>
      <c r="DJ1820" s="294">
        <v>1612</v>
      </c>
      <c r="DK1820" s="294">
        <v>2119</v>
      </c>
      <c r="DL1820" s="294">
        <v>2496</v>
      </c>
      <c r="DM1820" s="294">
        <v>2870</v>
      </c>
      <c r="DN1820" s="187">
        <v>3244</v>
      </c>
    </row>
    <row r="1821" spans="103:118" x14ac:dyDescent="0.2">
      <c r="CY1821" s="187" t="s">
        <v>494</v>
      </c>
      <c r="CZ1821" s="295">
        <v>75750</v>
      </c>
      <c r="DA1821" s="294">
        <v>840</v>
      </c>
      <c r="DB1821" s="294">
        <v>840</v>
      </c>
      <c r="DC1821" s="294">
        <v>1020</v>
      </c>
      <c r="DD1821" s="294">
        <v>1330</v>
      </c>
      <c r="DE1821" s="294">
        <v>1610</v>
      </c>
      <c r="DF1821" s="294">
        <v>1851</v>
      </c>
      <c r="DG1821" s="187">
        <v>2093</v>
      </c>
      <c r="DH1821" s="294">
        <v>1092</v>
      </c>
      <c r="DI1821" s="294">
        <v>1092</v>
      </c>
      <c r="DJ1821" s="294">
        <v>1326</v>
      </c>
      <c r="DK1821" s="294">
        <v>1729</v>
      </c>
      <c r="DL1821" s="294">
        <v>2093</v>
      </c>
      <c r="DM1821" s="294">
        <v>2406</v>
      </c>
      <c r="DN1821" s="187">
        <v>2720</v>
      </c>
    </row>
    <row r="1822" spans="103:118" x14ac:dyDescent="0.2">
      <c r="CY1822" s="187" t="s">
        <v>494</v>
      </c>
      <c r="CZ1822" s="295">
        <v>75757</v>
      </c>
      <c r="DA1822" s="294">
        <v>1010</v>
      </c>
      <c r="DB1822" s="294">
        <v>1050</v>
      </c>
      <c r="DC1822" s="294">
        <v>1290</v>
      </c>
      <c r="DD1822" s="294">
        <v>1690</v>
      </c>
      <c r="DE1822" s="294">
        <v>2000</v>
      </c>
      <c r="DF1822" s="294">
        <v>2300</v>
      </c>
      <c r="DG1822" s="187">
        <v>2600</v>
      </c>
      <c r="DH1822" s="294">
        <v>1313</v>
      </c>
      <c r="DI1822" s="294">
        <v>1365</v>
      </c>
      <c r="DJ1822" s="294">
        <v>1677</v>
      </c>
      <c r="DK1822" s="294">
        <v>2197</v>
      </c>
      <c r="DL1822" s="294">
        <v>2600</v>
      </c>
      <c r="DM1822" s="294">
        <v>2990</v>
      </c>
      <c r="DN1822" s="187">
        <v>3380</v>
      </c>
    </row>
    <row r="1823" spans="103:118" x14ac:dyDescent="0.2">
      <c r="CY1823" s="187" t="s">
        <v>494</v>
      </c>
      <c r="CZ1823" s="295">
        <v>75762</v>
      </c>
      <c r="DA1823" s="294">
        <v>1060</v>
      </c>
      <c r="DB1823" s="294">
        <v>1110</v>
      </c>
      <c r="DC1823" s="294">
        <v>1360</v>
      </c>
      <c r="DD1823" s="294">
        <v>1790</v>
      </c>
      <c r="DE1823" s="294">
        <v>2110</v>
      </c>
      <c r="DF1823" s="294">
        <v>2426</v>
      </c>
      <c r="DG1823" s="187">
        <v>2743</v>
      </c>
      <c r="DH1823" s="294">
        <v>1378</v>
      </c>
      <c r="DI1823" s="294">
        <v>1443</v>
      </c>
      <c r="DJ1823" s="294">
        <v>1768</v>
      </c>
      <c r="DK1823" s="294">
        <v>2327</v>
      </c>
      <c r="DL1823" s="294">
        <v>2743</v>
      </c>
      <c r="DM1823" s="294">
        <v>3153</v>
      </c>
      <c r="DN1823" s="187">
        <v>3565</v>
      </c>
    </row>
    <row r="1824" spans="103:118" x14ac:dyDescent="0.2">
      <c r="CY1824" s="187" t="s">
        <v>494</v>
      </c>
      <c r="CZ1824" s="295">
        <v>75771</v>
      </c>
      <c r="DA1824" s="294">
        <v>1060</v>
      </c>
      <c r="DB1824" s="294">
        <v>1110</v>
      </c>
      <c r="DC1824" s="294">
        <v>1360</v>
      </c>
      <c r="DD1824" s="294">
        <v>1790</v>
      </c>
      <c r="DE1824" s="294">
        <v>2110</v>
      </c>
      <c r="DF1824" s="294">
        <v>2426</v>
      </c>
      <c r="DG1824" s="187">
        <v>2743</v>
      </c>
      <c r="DH1824" s="294">
        <v>1378</v>
      </c>
      <c r="DI1824" s="294">
        <v>1443</v>
      </c>
      <c r="DJ1824" s="294">
        <v>1768</v>
      </c>
      <c r="DK1824" s="294">
        <v>2327</v>
      </c>
      <c r="DL1824" s="294">
        <v>2743</v>
      </c>
      <c r="DM1824" s="294">
        <v>3153</v>
      </c>
      <c r="DN1824" s="187">
        <v>3565</v>
      </c>
    </row>
    <row r="1825" spans="103:118" x14ac:dyDescent="0.2">
      <c r="CY1825" s="187" t="s">
        <v>494</v>
      </c>
      <c r="CZ1825" s="295">
        <v>75773</v>
      </c>
      <c r="DA1825" s="294">
        <v>840</v>
      </c>
      <c r="DB1825" s="294">
        <v>840</v>
      </c>
      <c r="DC1825" s="294">
        <v>1020</v>
      </c>
      <c r="DD1825" s="294">
        <v>1330</v>
      </c>
      <c r="DE1825" s="294">
        <v>1610</v>
      </c>
      <c r="DF1825" s="294">
        <v>1851</v>
      </c>
      <c r="DG1825" s="187">
        <v>2093</v>
      </c>
      <c r="DH1825" s="294">
        <v>1092</v>
      </c>
      <c r="DI1825" s="294">
        <v>1092</v>
      </c>
      <c r="DJ1825" s="294">
        <v>1326</v>
      </c>
      <c r="DK1825" s="294">
        <v>1729</v>
      </c>
      <c r="DL1825" s="294">
        <v>2093</v>
      </c>
      <c r="DM1825" s="294">
        <v>2406</v>
      </c>
      <c r="DN1825" s="187">
        <v>2720</v>
      </c>
    </row>
    <row r="1826" spans="103:118" x14ac:dyDescent="0.2">
      <c r="CY1826" s="187" t="s">
        <v>494</v>
      </c>
      <c r="CZ1826" s="295">
        <v>75789</v>
      </c>
      <c r="DA1826" s="294">
        <v>920</v>
      </c>
      <c r="DB1826" s="294">
        <v>960</v>
      </c>
      <c r="DC1826" s="294">
        <v>1180</v>
      </c>
      <c r="DD1826" s="294">
        <v>1550</v>
      </c>
      <c r="DE1826" s="294">
        <v>1830</v>
      </c>
      <c r="DF1826" s="294">
        <v>2104</v>
      </c>
      <c r="DG1826" s="187">
        <v>2379</v>
      </c>
      <c r="DH1826" s="294">
        <v>1196</v>
      </c>
      <c r="DI1826" s="294">
        <v>1248</v>
      </c>
      <c r="DJ1826" s="294">
        <v>1534</v>
      </c>
      <c r="DK1826" s="294">
        <v>2015</v>
      </c>
      <c r="DL1826" s="294">
        <v>2379</v>
      </c>
      <c r="DM1826" s="294">
        <v>2735</v>
      </c>
      <c r="DN1826" s="187">
        <v>3092</v>
      </c>
    </row>
    <row r="1827" spans="103:118" x14ac:dyDescent="0.2">
      <c r="CY1827" s="187" t="s">
        <v>494</v>
      </c>
      <c r="CZ1827" s="295">
        <v>75790</v>
      </c>
      <c r="DA1827" s="294">
        <v>970</v>
      </c>
      <c r="DB1827" s="294">
        <v>1010</v>
      </c>
      <c r="DC1827" s="294">
        <v>1240</v>
      </c>
      <c r="DD1827" s="294">
        <v>1630</v>
      </c>
      <c r="DE1827" s="294">
        <v>1920</v>
      </c>
      <c r="DF1827" s="294">
        <v>2208</v>
      </c>
      <c r="DG1827" s="187">
        <v>2496</v>
      </c>
      <c r="DH1827" s="294">
        <v>1261</v>
      </c>
      <c r="DI1827" s="294">
        <v>1313</v>
      </c>
      <c r="DJ1827" s="294">
        <v>1612</v>
      </c>
      <c r="DK1827" s="294">
        <v>2119</v>
      </c>
      <c r="DL1827" s="294">
        <v>2496</v>
      </c>
      <c r="DM1827" s="294">
        <v>2870</v>
      </c>
      <c r="DN1827" s="187">
        <v>3244</v>
      </c>
    </row>
    <row r="1828" spans="103:118" x14ac:dyDescent="0.2">
      <c r="CY1828" s="187" t="s">
        <v>494</v>
      </c>
      <c r="CZ1828" s="295">
        <v>75791</v>
      </c>
      <c r="DA1828" s="294">
        <v>1110</v>
      </c>
      <c r="DB1828" s="294">
        <v>1160</v>
      </c>
      <c r="DC1828" s="294">
        <v>1420</v>
      </c>
      <c r="DD1828" s="294">
        <v>1860</v>
      </c>
      <c r="DE1828" s="294">
        <v>2200</v>
      </c>
      <c r="DF1828" s="294">
        <v>2530</v>
      </c>
      <c r="DG1828" s="187">
        <v>2860</v>
      </c>
      <c r="DH1828" s="294">
        <v>1443</v>
      </c>
      <c r="DI1828" s="294">
        <v>1508</v>
      </c>
      <c r="DJ1828" s="294">
        <v>1846</v>
      </c>
      <c r="DK1828" s="294">
        <v>2418</v>
      </c>
      <c r="DL1828" s="294">
        <v>2860</v>
      </c>
      <c r="DM1828" s="294">
        <v>3289</v>
      </c>
      <c r="DN1828" s="187">
        <v>3718</v>
      </c>
    </row>
    <row r="1829" spans="103:118" x14ac:dyDescent="0.2">
      <c r="CY1829" s="187" t="s">
        <v>494</v>
      </c>
      <c r="CZ1829" s="295">
        <v>75792</v>
      </c>
      <c r="DA1829" s="294">
        <v>1060</v>
      </c>
      <c r="DB1829" s="294">
        <v>1110</v>
      </c>
      <c r="DC1829" s="294">
        <v>1360</v>
      </c>
      <c r="DD1829" s="294">
        <v>1790</v>
      </c>
      <c r="DE1829" s="294">
        <v>2110</v>
      </c>
      <c r="DF1829" s="294">
        <v>2426</v>
      </c>
      <c r="DG1829" s="187">
        <v>2743</v>
      </c>
      <c r="DH1829" s="294">
        <v>1378</v>
      </c>
      <c r="DI1829" s="294">
        <v>1443</v>
      </c>
      <c r="DJ1829" s="294">
        <v>1768</v>
      </c>
      <c r="DK1829" s="294">
        <v>2327</v>
      </c>
      <c r="DL1829" s="294">
        <v>2743</v>
      </c>
      <c r="DM1829" s="294">
        <v>3153</v>
      </c>
      <c r="DN1829" s="187">
        <v>3565</v>
      </c>
    </row>
    <row r="1830" spans="103:118" x14ac:dyDescent="0.2">
      <c r="CY1830" s="187" t="s">
        <v>495</v>
      </c>
      <c r="CZ1830" s="295">
        <v>77901</v>
      </c>
      <c r="DA1830" s="294">
        <v>1000</v>
      </c>
      <c r="DB1830" s="294">
        <v>1010</v>
      </c>
      <c r="DC1830" s="294">
        <v>1270</v>
      </c>
      <c r="DD1830" s="294">
        <v>1580</v>
      </c>
      <c r="DE1830" s="294">
        <v>1750</v>
      </c>
      <c r="DF1830" s="294">
        <v>2012</v>
      </c>
      <c r="DG1830" s="187">
        <v>2275</v>
      </c>
      <c r="DH1830" s="294">
        <v>1300</v>
      </c>
      <c r="DI1830" s="294">
        <v>1313</v>
      </c>
      <c r="DJ1830" s="294">
        <v>1651</v>
      </c>
      <c r="DK1830" s="294">
        <v>2054</v>
      </c>
      <c r="DL1830" s="294">
        <v>2275</v>
      </c>
      <c r="DM1830" s="294">
        <v>2615</v>
      </c>
      <c r="DN1830" s="187">
        <v>2957</v>
      </c>
    </row>
    <row r="1831" spans="103:118" x14ac:dyDescent="0.2">
      <c r="CY1831" s="187" t="s">
        <v>495</v>
      </c>
      <c r="CZ1831" s="295">
        <v>77902</v>
      </c>
      <c r="DA1831" s="294">
        <v>1010</v>
      </c>
      <c r="DB1831" s="294">
        <v>1020</v>
      </c>
      <c r="DC1831" s="294">
        <v>1280</v>
      </c>
      <c r="DD1831" s="294">
        <v>1590</v>
      </c>
      <c r="DE1831" s="294">
        <v>1760</v>
      </c>
      <c r="DF1831" s="294">
        <v>2024</v>
      </c>
      <c r="DG1831" s="187">
        <v>2288</v>
      </c>
      <c r="DH1831" s="294">
        <v>1313</v>
      </c>
      <c r="DI1831" s="294">
        <v>1326</v>
      </c>
      <c r="DJ1831" s="294">
        <v>1664</v>
      </c>
      <c r="DK1831" s="294">
        <v>2067</v>
      </c>
      <c r="DL1831" s="294">
        <v>2288</v>
      </c>
      <c r="DM1831" s="294">
        <v>2631</v>
      </c>
      <c r="DN1831" s="187">
        <v>2974</v>
      </c>
    </row>
    <row r="1832" spans="103:118" x14ac:dyDescent="0.2">
      <c r="CY1832" s="187" t="s">
        <v>495</v>
      </c>
      <c r="CZ1832" s="295">
        <v>77903</v>
      </c>
      <c r="DA1832" s="294">
        <v>1010</v>
      </c>
      <c r="DB1832" s="294">
        <v>1020</v>
      </c>
      <c r="DC1832" s="294">
        <v>1280</v>
      </c>
      <c r="DD1832" s="294">
        <v>1590</v>
      </c>
      <c r="DE1832" s="294">
        <v>1760</v>
      </c>
      <c r="DF1832" s="294">
        <v>2024</v>
      </c>
      <c r="DG1832" s="187">
        <v>2288</v>
      </c>
      <c r="DH1832" s="294">
        <v>1313</v>
      </c>
      <c r="DI1832" s="294">
        <v>1326</v>
      </c>
      <c r="DJ1832" s="294">
        <v>1664</v>
      </c>
      <c r="DK1832" s="294">
        <v>2067</v>
      </c>
      <c r="DL1832" s="294">
        <v>2288</v>
      </c>
      <c r="DM1832" s="294">
        <v>2631</v>
      </c>
      <c r="DN1832" s="187">
        <v>2974</v>
      </c>
    </row>
    <row r="1833" spans="103:118" x14ac:dyDescent="0.2">
      <c r="CY1833" s="187" t="s">
        <v>495</v>
      </c>
      <c r="CZ1833" s="295">
        <v>77904</v>
      </c>
      <c r="DA1833" s="294">
        <v>1070</v>
      </c>
      <c r="DB1833" s="294">
        <v>1080</v>
      </c>
      <c r="DC1833" s="294">
        <v>1350</v>
      </c>
      <c r="DD1833" s="294">
        <v>1680</v>
      </c>
      <c r="DE1833" s="294">
        <v>1860</v>
      </c>
      <c r="DF1833" s="294">
        <v>2139</v>
      </c>
      <c r="DG1833" s="187">
        <v>2418</v>
      </c>
      <c r="DH1833" s="294">
        <v>1391</v>
      </c>
      <c r="DI1833" s="294">
        <v>1404</v>
      </c>
      <c r="DJ1833" s="294">
        <v>1755</v>
      </c>
      <c r="DK1833" s="294">
        <v>2184</v>
      </c>
      <c r="DL1833" s="294">
        <v>2418</v>
      </c>
      <c r="DM1833" s="294">
        <v>2780</v>
      </c>
      <c r="DN1833" s="187">
        <v>3143</v>
      </c>
    </row>
    <row r="1834" spans="103:118" x14ac:dyDescent="0.2">
      <c r="CY1834" s="187" t="s">
        <v>495</v>
      </c>
      <c r="CZ1834" s="295">
        <v>77905</v>
      </c>
      <c r="DA1834" s="294">
        <v>1020</v>
      </c>
      <c r="DB1834" s="294">
        <v>1030</v>
      </c>
      <c r="DC1834" s="294">
        <v>1290</v>
      </c>
      <c r="DD1834" s="294">
        <v>1610</v>
      </c>
      <c r="DE1834" s="294">
        <v>1770</v>
      </c>
      <c r="DF1834" s="294">
        <v>2035</v>
      </c>
      <c r="DG1834" s="187">
        <v>2301</v>
      </c>
      <c r="DH1834" s="294">
        <v>1326</v>
      </c>
      <c r="DI1834" s="294">
        <v>1339</v>
      </c>
      <c r="DJ1834" s="294">
        <v>1677</v>
      </c>
      <c r="DK1834" s="294">
        <v>2093</v>
      </c>
      <c r="DL1834" s="294">
        <v>2301</v>
      </c>
      <c r="DM1834" s="294">
        <v>2645</v>
      </c>
      <c r="DN1834" s="187">
        <v>2991</v>
      </c>
    </row>
    <row r="1835" spans="103:118" x14ac:dyDescent="0.2">
      <c r="CY1835" s="187" t="s">
        <v>495</v>
      </c>
      <c r="CZ1835" s="295">
        <v>77951</v>
      </c>
      <c r="DA1835" s="294">
        <v>790</v>
      </c>
      <c r="DB1835" s="294">
        <v>860</v>
      </c>
      <c r="DC1835" s="294">
        <v>1070</v>
      </c>
      <c r="DD1835" s="294">
        <v>1360</v>
      </c>
      <c r="DE1835" s="294">
        <v>1530</v>
      </c>
      <c r="DF1835" s="294">
        <v>1759</v>
      </c>
      <c r="DG1835" s="187">
        <v>1989</v>
      </c>
      <c r="DH1835" s="294">
        <v>1027</v>
      </c>
      <c r="DI1835" s="294">
        <v>1118</v>
      </c>
      <c r="DJ1835" s="294">
        <v>1391</v>
      </c>
      <c r="DK1835" s="294">
        <v>1768</v>
      </c>
      <c r="DL1835" s="294">
        <v>1989</v>
      </c>
      <c r="DM1835" s="294">
        <v>2286</v>
      </c>
      <c r="DN1835" s="187">
        <v>2585</v>
      </c>
    </row>
    <row r="1836" spans="103:118" x14ac:dyDescent="0.2">
      <c r="CY1836" s="187" t="s">
        <v>495</v>
      </c>
      <c r="CZ1836" s="295">
        <v>77960</v>
      </c>
      <c r="DA1836" s="294">
        <v>1020</v>
      </c>
      <c r="DB1836" s="294">
        <v>1030</v>
      </c>
      <c r="DC1836" s="294">
        <v>1290</v>
      </c>
      <c r="DD1836" s="294">
        <v>1610</v>
      </c>
      <c r="DE1836" s="294">
        <v>1770</v>
      </c>
      <c r="DF1836" s="294">
        <v>2035</v>
      </c>
      <c r="DG1836" s="187">
        <v>2301</v>
      </c>
      <c r="DH1836" s="294">
        <v>1326</v>
      </c>
      <c r="DI1836" s="294">
        <v>1339</v>
      </c>
      <c r="DJ1836" s="294">
        <v>1677</v>
      </c>
      <c r="DK1836" s="294">
        <v>2093</v>
      </c>
      <c r="DL1836" s="294">
        <v>2301</v>
      </c>
      <c r="DM1836" s="294">
        <v>2645</v>
      </c>
      <c r="DN1836" s="187">
        <v>2991</v>
      </c>
    </row>
    <row r="1837" spans="103:118" x14ac:dyDescent="0.2">
      <c r="CY1837" s="187" t="s">
        <v>495</v>
      </c>
      <c r="CZ1837" s="295">
        <v>77963</v>
      </c>
      <c r="DA1837" s="294">
        <v>1010</v>
      </c>
      <c r="DB1837" s="294">
        <v>1020</v>
      </c>
      <c r="DC1837" s="294">
        <v>1280</v>
      </c>
      <c r="DD1837" s="294">
        <v>1590</v>
      </c>
      <c r="DE1837" s="294">
        <v>1760</v>
      </c>
      <c r="DF1837" s="294">
        <v>2024</v>
      </c>
      <c r="DG1837" s="187">
        <v>2288</v>
      </c>
      <c r="DH1837" s="294">
        <v>1313</v>
      </c>
      <c r="DI1837" s="294">
        <v>1326</v>
      </c>
      <c r="DJ1837" s="294">
        <v>1664</v>
      </c>
      <c r="DK1837" s="294">
        <v>2067</v>
      </c>
      <c r="DL1837" s="294">
        <v>2288</v>
      </c>
      <c r="DM1837" s="294">
        <v>2631</v>
      </c>
      <c r="DN1837" s="187">
        <v>2974</v>
      </c>
    </row>
    <row r="1838" spans="103:118" x14ac:dyDescent="0.2">
      <c r="CY1838" s="187" t="s">
        <v>495</v>
      </c>
      <c r="CZ1838" s="295">
        <v>77968</v>
      </c>
      <c r="DA1838" s="294">
        <v>790</v>
      </c>
      <c r="DB1838" s="294">
        <v>860</v>
      </c>
      <c r="DC1838" s="294">
        <v>1070</v>
      </c>
      <c r="DD1838" s="294">
        <v>1360</v>
      </c>
      <c r="DE1838" s="294">
        <v>1530</v>
      </c>
      <c r="DF1838" s="294">
        <v>1759</v>
      </c>
      <c r="DG1838" s="187">
        <v>1989</v>
      </c>
      <c r="DH1838" s="294">
        <v>1027</v>
      </c>
      <c r="DI1838" s="294">
        <v>1118</v>
      </c>
      <c r="DJ1838" s="294">
        <v>1391</v>
      </c>
      <c r="DK1838" s="294">
        <v>1768</v>
      </c>
      <c r="DL1838" s="294">
        <v>1989</v>
      </c>
      <c r="DM1838" s="294">
        <v>2286</v>
      </c>
      <c r="DN1838" s="187">
        <v>2585</v>
      </c>
    </row>
    <row r="1839" spans="103:118" x14ac:dyDescent="0.2">
      <c r="CY1839" s="187" t="s">
        <v>495</v>
      </c>
      <c r="CZ1839" s="295">
        <v>77973</v>
      </c>
      <c r="DA1839" s="294">
        <v>980</v>
      </c>
      <c r="DB1839" s="294">
        <v>990</v>
      </c>
      <c r="DC1839" s="294">
        <v>1250</v>
      </c>
      <c r="DD1839" s="294">
        <v>1550</v>
      </c>
      <c r="DE1839" s="294">
        <v>1710</v>
      </c>
      <c r="DF1839" s="294">
        <v>1966</v>
      </c>
      <c r="DG1839" s="187">
        <v>2223</v>
      </c>
      <c r="DH1839" s="294">
        <v>1274</v>
      </c>
      <c r="DI1839" s="294">
        <v>1287</v>
      </c>
      <c r="DJ1839" s="294">
        <v>1625</v>
      </c>
      <c r="DK1839" s="294">
        <v>2015</v>
      </c>
      <c r="DL1839" s="294">
        <v>2223</v>
      </c>
      <c r="DM1839" s="294">
        <v>2555</v>
      </c>
      <c r="DN1839" s="187">
        <v>2889</v>
      </c>
    </row>
    <row r="1840" spans="103:118" x14ac:dyDescent="0.2">
      <c r="CY1840" s="187" t="s">
        <v>495</v>
      </c>
      <c r="CZ1840" s="295">
        <v>77974</v>
      </c>
      <c r="DA1840" s="294">
        <v>1060</v>
      </c>
      <c r="DB1840" s="294">
        <v>1070</v>
      </c>
      <c r="DC1840" s="294">
        <v>1340</v>
      </c>
      <c r="DD1840" s="294">
        <v>1670</v>
      </c>
      <c r="DE1840" s="294">
        <v>1840</v>
      </c>
      <c r="DF1840" s="294">
        <v>2116</v>
      </c>
      <c r="DG1840" s="187">
        <v>2392</v>
      </c>
      <c r="DH1840" s="294">
        <v>1378</v>
      </c>
      <c r="DI1840" s="294">
        <v>1391</v>
      </c>
      <c r="DJ1840" s="294">
        <v>1742</v>
      </c>
      <c r="DK1840" s="294">
        <v>2171</v>
      </c>
      <c r="DL1840" s="294">
        <v>2392</v>
      </c>
      <c r="DM1840" s="294">
        <v>2750</v>
      </c>
      <c r="DN1840" s="187">
        <v>3109</v>
      </c>
    </row>
    <row r="1841" spans="103:118" x14ac:dyDescent="0.2">
      <c r="CY1841" s="187" t="s">
        <v>495</v>
      </c>
      <c r="CZ1841" s="295">
        <v>77976</v>
      </c>
      <c r="DA1841" s="294">
        <v>1060</v>
      </c>
      <c r="DB1841" s="294">
        <v>1070</v>
      </c>
      <c r="DC1841" s="294">
        <v>1330</v>
      </c>
      <c r="DD1841" s="294">
        <v>1660</v>
      </c>
      <c r="DE1841" s="294">
        <v>1830</v>
      </c>
      <c r="DF1841" s="294">
        <v>2104</v>
      </c>
      <c r="DG1841" s="187">
        <v>2379</v>
      </c>
      <c r="DH1841" s="294">
        <v>1378</v>
      </c>
      <c r="DI1841" s="294">
        <v>1391</v>
      </c>
      <c r="DJ1841" s="294">
        <v>1729</v>
      </c>
      <c r="DK1841" s="294">
        <v>2158</v>
      </c>
      <c r="DL1841" s="294">
        <v>2379</v>
      </c>
      <c r="DM1841" s="294">
        <v>2735</v>
      </c>
      <c r="DN1841" s="187">
        <v>3092</v>
      </c>
    </row>
    <row r="1842" spans="103:118" x14ac:dyDescent="0.2">
      <c r="CY1842" s="187" t="s">
        <v>495</v>
      </c>
      <c r="CZ1842" s="295">
        <v>77977</v>
      </c>
      <c r="DA1842" s="294">
        <v>930</v>
      </c>
      <c r="DB1842" s="294">
        <v>940</v>
      </c>
      <c r="DC1842" s="294">
        <v>1170</v>
      </c>
      <c r="DD1842" s="294">
        <v>1460</v>
      </c>
      <c r="DE1842" s="294">
        <v>1610</v>
      </c>
      <c r="DF1842" s="294">
        <v>1851</v>
      </c>
      <c r="DG1842" s="187">
        <v>2093</v>
      </c>
      <c r="DH1842" s="294">
        <v>1209</v>
      </c>
      <c r="DI1842" s="294">
        <v>1222</v>
      </c>
      <c r="DJ1842" s="294">
        <v>1521</v>
      </c>
      <c r="DK1842" s="294">
        <v>1898</v>
      </c>
      <c r="DL1842" s="294">
        <v>2093</v>
      </c>
      <c r="DM1842" s="294">
        <v>2406</v>
      </c>
      <c r="DN1842" s="187">
        <v>2720</v>
      </c>
    </row>
    <row r="1843" spans="103:118" x14ac:dyDescent="0.2">
      <c r="CY1843" s="187" t="s">
        <v>495</v>
      </c>
      <c r="CZ1843" s="295">
        <v>77979</v>
      </c>
      <c r="DA1843" s="294">
        <v>790</v>
      </c>
      <c r="DB1843" s="294">
        <v>860</v>
      </c>
      <c r="DC1843" s="294">
        <v>1070</v>
      </c>
      <c r="DD1843" s="294">
        <v>1360</v>
      </c>
      <c r="DE1843" s="294">
        <v>1530</v>
      </c>
      <c r="DF1843" s="294">
        <v>1759</v>
      </c>
      <c r="DG1843" s="187">
        <v>1989</v>
      </c>
      <c r="DH1843" s="294">
        <v>1027</v>
      </c>
      <c r="DI1843" s="294">
        <v>1118</v>
      </c>
      <c r="DJ1843" s="294">
        <v>1391</v>
      </c>
      <c r="DK1843" s="294">
        <v>1768</v>
      </c>
      <c r="DL1843" s="294">
        <v>1989</v>
      </c>
      <c r="DM1843" s="294">
        <v>2286</v>
      </c>
      <c r="DN1843" s="187">
        <v>2585</v>
      </c>
    </row>
    <row r="1844" spans="103:118" x14ac:dyDescent="0.2">
      <c r="CY1844" s="187" t="s">
        <v>495</v>
      </c>
      <c r="CZ1844" s="295">
        <v>77988</v>
      </c>
      <c r="DA1844" s="294">
        <v>930</v>
      </c>
      <c r="DB1844" s="294">
        <v>930</v>
      </c>
      <c r="DC1844" s="294">
        <v>1170</v>
      </c>
      <c r="DD1844" s="294">
        <v>1460</v>
      </c>
      <c r="DE1844" s="294">
        <v>1610</v>
      </c>
      <c r="DF1844" s="294">
        <v>1851</v>
      </c>
      <c r="DG1844" s="187">
        <v>2093</v>
      </c>
      <c r="DH1844" s="294">
        <v>1209</v>
      </c>
      <c r="DI1844" s="294">
        <v>1209</v>
      </c>
      <c r="DJ1844" s="294">
        <v>1521</v>
      </c>
      <c r="DK1844" s="294">
        <v>1898</v>
      </c>
      <c r="DL1844" s="294">
        <v>2093</v>
      </c>
      <c r="DM1844" s="294">
        <v>2406</v>
      </c>
      <c r="DN1844" s="187">
        <v>2720</v>
      </c>
    </row>
    <row r="1845" spans="103:118" x14ac:dyDescent="0.2">
      <c r="CY1845" s="187" t="s">
        <v>495</v>
      </c>
      <c r="CZ1845" s="295">
        <v>77993</v>
      </c>
      <c r="DA1845" s="294">
        <v>830</v>
      </c>
      <c r="DB1845" s="294">
        <v>860</v>
      </c>
      <c r="DC1845" s="294">
        <v>1070</v>
      </c>
      <c r="DD1845" s="294">
        <v>1360</v>
      </c>
      <c r="DE1845" s="294">
        <v>1530</v>
      </c>
      <c r="DF1845" s="294">
        <v>1759</v>
      </c>
      <c r="DG1845" s="187">
        <v>1989</v>
      </c>
      <c r="DH1845" s="294">
        <v>1079</v>
      </c>
      <c r="DI1845" s="294">
        <v>1118</v>
      </c>
      <c r="DJ1845" s="294">
        <v>1391</v>
      </c>
      <c r="DK1845" s="294">
        <v>1768</v>
      </c>
      <c r="DL1845" s="294">
        <v>1989</v>
      </c>
      <c r="DM1845" s="294">
        <v>2286</v>
      </c>
      <c r="DN1845" s="187">
        <v>2585</v>
      </c>
    </row>
    <row r="1846" spans="103:118" x14ac:dyDescent="0.2">
      <c r="CY1846" s="187" t="s">
        <v>495</v>
      </c>
      <c r="CZ1846" s="295">
        <v>77995</v>
      </c>
      <c r="DA1846" s="294">
        <v>790</v>
      </c>
      <c r="DB1846" s="294">
        <v>860</v>
      </c>
      <c r="DC1846" s="294">
        <v>1070</v>
      </c>
      <c r="DD1846" s="294">
        <v>1360</v>
      </c>
      <c r="DE1846" s="294">
        <v>1530</v>
      </c>
      <c r="DF1846" s="294">
        <v>1759</v>
      </c>
      <c r="DG1846" s="187">
        <v>1989</v>
      </c>
      <c r="DH1846" s="294">
        <v>1027</v>
      </c>
      <c r="DI1846" s="294">
        <v>1118</v>
      </c>
      <c r="DJ1846" s="294">
        <v>1391</v>
      </c>
      <c r="DK1846" s="294">
        <v>1768</v>
      </c>
      <c r="DL1846" s="294">
        <v>1989</v>
      </c>
      <c r="DM1846" s="294">
        <v>2286</v>
      </c>
      <c r="DN1846" s="187">
        <v>2585</v>
      </c>
    </row>
    <row r="1847" spans="103:118" x14ac:dyDescent="0.2">
      <c r="CY1847" s="187" t="s">
        <v>495</v>
      </c>
      <c r="CZ1847" s="295">
        <v>78107</v>
      </c>
      <c r="DA1847" s="294">
        <v>1010</v>
      </c>
      <c r="DB1847" s="294">
        <v>1020</v>
      </c>
      <c r="DC1847" s="294">
        <v>1280</v>
      </c>
      <c r="DD1847" s="294">
        <v>1590</v>
      </c>
      <c r="DE1847" s="294">
        <v>1760</v>
      </c>
      <c r="DF1847" s="294">
        <v>2024</v>
      </c>
      <c r="DG1847" s="187">
        <v>2288</v>
      </c>
      <c r="DH1847" s="294">
        <v>1313</v>
      </c>
      <c r="DI1847" s="294">
        <v>1326</v>
      </c>
      <c r="DJ1847" s="294">
        <v>1664</v>
      </c>
      <c r="DK1847" s="294">
        <v>2067</v>
      </c>
      <c r="DL1847" s="294">
        <v>2288</v>
      </c>
      <c r="DM1847" s="294">
        <v>2631</v>
      </c>
      <c r="DN1847" s="187">
        <v>2974</v>
      </c>
    </row>
    <row r="1848" spans="103:118" x14ac:dyDescent="0.2">
      <c r="CY1848" s="187" t="s">
        <v>495</v>
      </c>
      <c r="CZ1848" s="295">
        <v>78119</v>
      </c>
      <c r="DA1848" s="294">
        <v>1010</v>
      </c>
      <c r="DB1848" s="294">
        <v>1020</v>
      </c>
      <c r="DC1848" s="294">
        <v>1280</v>
      </c>
      <c r="DD1848" s="294">
        <v>1590</v>
      </c>
      <c r="DE1848" s="294">
        <v>1760</v>
      </c>
      <c r="DF1848" s="294">
        <v>2024</v>
      </c>
      <c r="DG1848" s="187">
        <v>2288</v>
      </c>
      <c r="DH1848" s="294">
        <v>1313</v>
      </c>
      <c r="DI1848" s="294">
        <v>1326</v>
      </c>
      <c r="DJ1848" s="294">
        <v>1664</v>
      </c>
      <c r="DK1848" s="294">
        <v>2067</v>
      </c>
      <c r="DL1848" s="294">
        <v>2288</v>
      </c>
      <c r="DM1848" s="294">
        <v>2631</v>
      </c>
      <c r="DN1848" s="187">
        <v>2974</v>
      </c>
    </row>
    <row r="1849" spans="103:118" x14ac:dyDescent="0.2">
      <c r="CY1849" s="187" t="s">
        <v>495</v>
      </c>
      <c r="CZ1849" s="295">
        <v>78164</v>
      </c>
      <c r="DA1849" s="294">
        <v>830</v>
      </c>
      <c r="DB1849" s="294">
        <v>860</v>
      </c>
      <c r="DC1849" s="294">
        <v>1070</v>
      </c>
      <c r="DD1849" s="294">
        <v>1360</v>
      </c>
      <c r="DE1849" s="294">
        <v>1530</v>
      </c>
      <c r="DF1849" s="294">
        <v>1759</v>
      </c>
      <c r="DG1849" s="187">
        <v>1989</v>
      </c>
      <c r="DH1849" s="294">
        <v>1079</v>
      </c>
      <c r="DI1849" s="294">
        <v>1118</v>
      </c>
      <c r="DJ1849" s="294">
        <v>1391</v>
      </c>
      <c r="DK1849" s="294">
        <v>1768</v>
      </c>
      <c r="DL1849" s="294">
        <v>1989</v>
      </c>
      <c r="DM1849" s="294">
        <v>2286</v>
      </c>
      <c r="DN1849" s="187">
        <v>2585</v>
      </c>
    </row>
    <row r="1850" spans="103:118" x14ac:dyDescent="0.2">
      <c r="CY1850" s="187" t="s">
        <v>496</v>
      </c>
      <c r="CZ1850" s="295">
        <v>76524</v>
      </c>
      <c r="DA1850" s="294">
        <v>950</v>
      </c>
      <c r="DB1850" s="294">
        <v>1100</v>
      </c>
      <c r="DC1850" s="294">
        <v>1370</v>
      </c>
      <c r="DD1850" s="294">
        <v>1790</v>
      </c>
      <c r="DE1850" s="294">
        <v>1890</v>
      </c>
      <c r="DF1850" s="294">
        <v>2173</v>
      </c>
      <c r="DG1850" s="187">
        <v>2457</v>
      </c>
      <c r="DH1850" s="294">
        <v>1235</v>
      </c>
      <c r="DI1850" s="294">
        <v>1430</v>
      </c>
      <c r="DJ1850" s="294">
        <v>1781</v>
      </c>
      <c r="DK1850" s="294">
        <v>2327</v>
      </c>
      <c r="DL1850" s="294">
        <v>2457</v>
      </c>
      <c r="DM1850" s="294">
        <v>2824</v>
      </c>
      <c r="DN1850" s="187">
        <v>3194</v>
      </c>
    </row>
    <row r="1851" spans="103:118" x14ac:dyDescent="0.2">
      <c r="CY1851" s="187" t="s">
        <v>496</v>
      </c>
      <c r="CZ1851" s="295">
        <v>76557</v>
      </c>
      <c r="DA1851" s="294">
        <v>780</v>
      </c>
      <c r="DB1851" s="294">
        <v>840</v>
      </c>
      <c r="DC1851" s="294">
        <v>1060</v>
      </c>
      <c r="DD1851" s="294">
        <v>1430</v>
      </c>
      <c r="DE1851" s="294">
        <v>1610</v>
      </c>
      <c r="DF1851" s="294">
        <v>1851</v>
      </c>
      <c r="DG1851" s="187">
        <v>2093</v>
      </c>
      <c r="DH1851" s="294">
        <v>1014</v>
      </c>
      <c r="DI1851" s="294">
        <v>1092</v>
      </c>
      <c r="DJ1851" s="294">
        <v>1378</v>
      </c>
      <c r="DK1851" s="294">
        <v>1859</v>
      </c>
      <c r="DL1851" s="294">
        <v>2093</v>
      </c>
      <c r="DM1851" s="294">
        <v>2406</v>
      </c>
      <c r="DN1851" s="187">
        <v>2720</v>
      </c>
    </row>
    <row r="1852" spans="103:118" x14ac:dyDescent="0.2">
      <c r="CY1852" s="187" t="s">
        <v>496</v>
      </c>
      <c r="CZ1852" s="295">
        <v>76561</v>
      </c>
      <c r="DA1852" s="294">
        <v>730</v>
      </c>
      <c r="DB1852" s="294">
        <v>730</v>
      </c>
      <c r="DC1852" s="294">
        <v>920</v>
      </c>
      <c r="DD1852" s="294">
        <v>1300</v>
      </c>
      <c r="DE1852" s="294">
        <v>1560</v>
      </c>
      <c r="DF1852" s="294">
        <v>1794</v>
      </c>
      <c r="DG1852" s="187">
        <v>2028</v>
      </c>
      <c r="DH1852" s="294">
        <v>949</v>
      </c>
      <c r="DI1852" s="294">
        <v>949</v>
      </c>
      <c r="DJ1852" s="294">
        <v>1196</v>
      </c>
      <c r="DK1852" s="294">
        <v>1690</v>
      </c>
      <c r="DL1852" s="294">
        <v>2028</v>
      </c>
      <c r="DM1852" s="294">
        <v>2332</v>
      </c>
      <c r="DN1852" s="187">
        <v>2636</v>
      </c>
    </row>
    <row r="1853" spans="103:118" x14ac:dyDescent="0.2">
      <c r="CY1853" s="187" t="s">
        <v>496</v>
      </c>
      <c r="CZ1853" s="295">
        <v>76621</v>
      </c>
      <c r="DA1853" s="294">
        <v>880</v>
      </c>
      <c r="DB1853" s="294">
        <v>1010</v>
      </c>
      <c r="DC1853" s="294">
        <v>1270</v>
      </c>
      <c r="DD1853" s="294">
        <v>1640</v>
      </c>
      <c r="DE1853" s="294">
        <v>1690</v>
      </c>
      <c r="DF1853" s="294">
        <v>1943</v>
      </c>
      <c r="DG1853" s="187">
        <v>2197</v>
      </c>
      <c r="DH1853" s="294">
        <v>1144</v>
      </c>
      <c r="DI1853" s="294">
        <v>1313</v>
      </c>
      <c r="DJ1853" s="294">
        <v>1651</v>
      </c>
      <c r="DK1853" s="294">
        <v>2132</v>
      </c>
      <c r="DL1853" s="294">
        <v>2197</v>
      </c>
      <c r="DM1853" s="294">
        <v>2525</v>
      </c>
      <c r="DN1853" s="187">
        <v>2856</v>
      </c>
    </row>
    <row r="1854" spans="103:118" x14ac:dyDescent="0.2">
      <c r="CY1854" s="187" t="s">
        <v>496</v>
      </c>
      <c r="CZ1854" s="295">
        <v>76622</v>
      </c>
      <c r="DA1854" s="294">
        <v>800</v>
      </c>
      <c r="DB1854" s="294">
        <v>890</v>
      </c>
      <c r="DC1854" s="294">
        <v>1110</v>
      </c>
      <c r="DD1854" s="294">
        <v>1480</v>
      </c>
      <c r="DE1854" s="294">
        <v>1620</v>
      </c>
      <c r="DF1854" s="294">
        <v>1863</v>
      </c>
      <c r="DG1854" s="187">
        <v>2106</v>
      </c>
      <c r="DH1854" s="294">
        <v>1040</v>
      </c>
      <c r="DI1854" s="294">
        <v>1157</v>
      </c>
      <c r="DJ1854" s="294">
        <v>1443</v>
      </c>
      <c r="DK1854" s="294">
        <v>1924</v>
      </c>
      <c r="DL1854" s="294">
        <v>2106</v>
      </c>
      <c r="DM1854" s="294">
        <v>2421</v>
      </c>
      <c r="DN1854" s="187">
        <v>2737</v>
      </c>
    </row>
    <row r="1855" spans="103:118" x14ac:dyDescent="0.2">
      <c r="CY1855" s="187" t="s">
        <v>496</v>
      </c>
      <c r="CZ1855" s="295">
        <v>76624</v>
      </c>
      <c r="DA1855" s="294">
        <v>790</v>
      </c>
      <c r="DB1855" s="294">
        <v>910</v>
      </c>
      <c r="DC1855" s="294">
        <v>1140</v>
      </c>
      <c r="DD1855" s="294">
        <v>1470</v>
      </c>
      <c r="DE1855" s="294">
        <v>1520</v>
      </c>
      <c r="DF1855" s="294">
        <v>1748</v>
      </c>
      <c r="DG1855" s="187">
        <v>1976</v>
      </c>
      <c r="DH1855" s="294">
        <v>1027</v>
      </c>
      <c r="DI1855" s="294">
        <v>1183</v>
      </c>
      <c r="DJ1855" s="294">
        <v>1482</v>
      </c>
      <c r="DK1855" s="294">
        <v>1911</v>
      </c>
      <c r="DL1855" s="294">
        <v>1976</v>
      </c>
      <c r="DM1855" s="294">
        <v>2272</v>
      </c>
      <c r="DN1855" s="187">
        <v>2568</v>
      </c>
    </row>
    <row r="1856" spans="103:118" x14ac:dyDescent="0.2">
      <c r="CY1856" s="187" t="s">
        <v>496</v>
      </c>
      <c r="CZ1856" s="295">
        <v>76630</v>
      </c>
      <c r="DA1856" s="294">
        <v>910</v>
      </c>
      <c r="DB1856" s="294">
        <v>1050</v>
      </c>
      <c r="DC1856" s="294">
        <v>1320</v>
      </c>
      <c r="DD1856" s="294">
        <v>1700</v>
      </c>
      <c r="DE1856" s="294">
        <v>1760</v>
      </c>
      <c r="DF1856" s="294">
        <v>2024</v>
      </c>
      <c r="DG1856" s="187">
        <v>2288</v>
      </c>
      <c r="DH1856" s="294">
        <v>1183</v>
      </c>
      <c r="DI1856" s="294">
        <v>1365</v>
      </c>
      <c r="DJ1856" s="294">
        <v>1716</v>
      </c>
      <c r="DK1856" s="294">
        <v>2210</v>
      </c>
      <c r="DL1856" s="294">
        <v>2288</v>
      </c>
      <c r="DM1856" s="294">
        <v>2631</v>
      </c>
      <c r="DN1856" s="187">
        <v>2974</v>
      </c>
    </row>
    <row r="1857" spans="103:118" x14ac:dyDescent="0.2">
      <c r="CY1857" s="187" t="s">
        <v>496</v>
      </c>
      <c r="CZ1857" s="295">
        <v>76633</v>
      </c>
      <c r="DA1857" s="294">
        <v>890</v>
      </c>
      <c r="DB1857" s="294">
        <v>1020</v>
      </c>
      <c r="DC1857" s="294">
        <v>1280</v>
      </c>
      <c r="DD1857" s="294">
        <v>1650</v>
      </c>
      <c r="DE1857" s="294">
        <v>1700</v>
      </c>
      <c r="DF1857" s="294">
        <v>1955</v>
      </c>
      <c r="DG1857" s="187">
        <v>2210</v>
      </c>
      <c r="DH1857" s="294">
        <v>1157</v>
      </c>
      <c r="DI1857" s="294">
        <v>1326</v>
      </c>
      <c r="DJ1857" s="294">
        <v>1664</v>
      </c>
      <c r="DK1857" s="294">
        <v>2145</v>
      </c>
      <c r="DL1857" s="294">
        <v>2210</v>
      </c>
      <c r="DM1857" s="294">
        <v>2541</v>
      </c>
      <c r="DN1857" s="187">
        <v>2873</v>
      </c>
    </row>
    <row r="1858" spans="103:118" x14ac:dyDescent="0.2">
      <c r="CY1858" s="187" t="s">
        <v>496</v>
      </c>
      <c r="CZ1858" s="295">
        <v>76638</v>
      </c>
      <c r="DA1858" s="294">
        <v>1050</v>
      </c>
      <c r="DB1858" s="294">
        <v>1210</v>
      </c>
      <c r="DC1858" s="294">
        <v>1520</v>
      </c>
      <c r="DD1858" s="294">
        <v>1960</v>
      </c>
      <c r="DE1858" s="294">
        <v>2020</v>
      </c>
      <c r="DF1858" s="294">
        <v>2323</v>
      </c>
      <c r="DG1858" s="187">
        <v>2626</v>
      </c>
      <c r="DH1858" s="294">
        <v>1365</v>
      </c>
      <c r="DI1858" s="294">
        <v>1573</v>
      </c>
      <c r="DJ1858" s="294">
        <v>1976</v>
      </c>
      <c r="DK1858" s="294">
        <v>2548</v>
      </c>
      <c r="DL1858" s="294">
        <v>2626</v>
      </c>
      <c r="DM1858" s="294">
        <v>3019</v>
      </c>
      <c r="DN1858" s="187">
        <v>3413</v>
      </c>
    </row>
    <row r="1859" spans="103:118" x14ac:dyDescent="0.2">
      <c r="CY1859" s="187" t="s">
        <v>496</v>
      </c>
      <c r="CZ1859" s="295">
        <v>76640</v>
      </c>
      <c r="DA1859" s="294">
        <v>800</v>
      </c>
      <c r="DB1859" s="294">
        <v>930</v>
      </c>
      <c r="DC1859" s="294">
        <v>1160</v>
      </c>
      <c r="DD1859" s="294">
        <v>1500</v>
      </c>
      <c r="DE1859" s="294">
        <v>1540</v>
      </c>
      <c r="DF1859" s="294">
        <v>1771</v>
      </c>
      <c r="DG1859" s="187">
        <v>2002</v>
      </c>
      <c r="DH1859" s="294">
        <v>1040</v>
      </c>
      <c r="DI1859" s="294">
        <v>1209</v>
      </c>
      <c r="DJ1859" s="294">
        <v>1508</v>
      </c>
      <c r="DK1859" s="294">
        <v>1950</v>
      </c>
      <c r="DL1859" s="294">
        <v>2002</v>
      </c>
      <c r="DM1859" s="294">
        <v>2302</v>
      </c>
      <c r="DN1859" s="187">
        <v>2602</v>
      </c>
    </row>
    <row r="1860" spans="103:118" x14ac:dyDescent="0.2">
      <c r="CY1860" s="187" t="s">
        <v>496</v>
      </c>
      <c r="CZ1860" s="295">
        <v>76643</v>
      </c>
      <c r="DA1860" s="294">
        <v>1170</v>
      </c>
      <c r="DB1860" s="294">
        <v>1350</v>
      </c>
      <c r="DC1860" s="294">
        <v>1690</v>
      </c>
      <c r="DD1860" s="294">
        <v>2180</v>
      </c>
      <c r="DE1860" s="294">
        <v>2250</v>
      </c>
      <c r="DF1860" s="294">
        <v>2587</v>
      </c>
      <c r="DG1860" s="187">
        <v>2925</v>
      </c>
      <c r="DH1860" s="294">
        <v>1521</v>
      </c>
      <c r="DI1860" s="294">
        <v>1755</v>
      </c>
      <c r="DJ1860" s="294">
        <v>2197</v>
      </c>
      <c r="DK1860" s="294">
        <v>2834</v>
      </c>
      <c r="DL1860" s="294">
        <v>2925</v>
      </c>
      <c r="DM1860" s="294">
        <v>3363</v>
      </c>
      <c r="DN1860" s="187">
        <v>3802</v>
      </c>
    </row>
    <row r="1861" spans="103:118" x14ac:dyDescent="0.2">
      <c r="CY1861" s="187" t="s">
        <v>496</v>
      </c>
      <c r="CZ1861" s="295">
        <v>76654</v>
      </c>
      <c r="DA1861" s="294">
        <v>810</v>
      </c>
      <c r="DB1861" s="294">
        <v>940</v>
      </c>
      <c r="DC1861" s="294">
        <v>1180</v>
      </c>
      <c r="DD1861" s="294">
        <v>1520</v>
      </c>
      <c r="DE1861" s="294">
        <v>1560</v>
      </c>
      <c r="DF1861" s="294">
        <v>1794</v>
      </c>
      <c r="DG1861" s="187">
        <v>2028</v>
      </c>
      <c r="DH1861" s="294">
        <v>1053</v>
      </c>
      <c r="DI1861" s="294">
        <v>1222</v>
      </c>
      <c r="DJ1861" s="294">
        <v>1534</v>
      </c>
      <c r="DK1861" s="294">
        <v>1976</v>
      </c>
      <c r="DL1861" s="294">
        <v>2028</v>
      </c>
      <c r="DM1861" s="294">
        <v>2332</v>
      </c>
      <c r="DN1861" s="187">
        <v>2636</v>
      </c>
    </row>
    <row r="1862" spans="103:118" x14ac:dyDescent="0.2">
      <c r="CY1862" s="187" t="s">
        <v>496</v>
      </c>
      <c r="CZ1862" s="295">
        <v>76655</v>
      </c>
      <c r="DA1862" s="294">
        <v>1020</v>
      </c>
      <c r="DB1862" s="294">
        <v>1180</v>
      </c>
      <c r="DC1862" s="294">
        <v>1480</v>
      </c>
      <c r="DD1862" s="294">
        <v>1920</v>
      </c>
      <c r="DE1862" s="294">
        <v>2010</v>
      </c>
      <c r="DF1862" s="294">
        <v>2311</v>
      </c>
      <c r="DG1862" s="187">
        <v>2613</v>
      </c>
      <c r="DH1862" s="294">
        <v>1326</v>
      </c>
      <c r="DI1862" s="294">
        <v>1534</v>
      </c>
      <c r="DJ1862" s="294">
        <v>1924</v>
      </c>
      <c r="DK1862" s="294">
        <v>2496</v>
      </c>
      <c r="DL1862" s="294">
        <v>2613</v>
      </c>
      <c r="DM1862" s="294">
        <v>3004</v>
      </c>
      <c r="DN1862" s="187">
        <v>3396</v>
      </c>
    </row>
    <row r="1863" spans="103:118" x14ac:dyDescent="0.2">
      <c r="CY1863" s="187" t="s">
        <v>496</v>
      </c>
      <c r="CZ1863" s="295">
        <v>76657</v>
      </c>
      <c r="DA1863" s="294">
        <v>1000</v>
      </c>
      <c r="DB1863" s="294">
        <v>1150</v>
      </c>
      <c r="DC1863" s="294">
        <v>1440</v>
      </c>
      <c r="DD1863" s="294">
        <v>1850</v>
      </c>
      <c r="DE1863" s="294">
        <v>1920</v>
      </c>
      <c r="DF1863" s="294">
        <v>2208</v>
      </c>
      <c r="DG1863" s="187">
        <v>2496</v>
      </c>
      <c r="DH1863" s="294">
        <v>1300</v>
      </c>
      <c r="DI1863" s="294">
        <v>1495</v>
      </c>
      <c r="DJ1863" s="294">
        <v>1872</v>
      </c>
      <c r="DK1863" s="294">
        <v>2405</v>
      </c>
      <c r="DL1863" s="294">
        <v>2496</v>
      </c>
      <c r="DM1863" s="294">
        <v>2870</v>
      </c>
      <c r="DN1863" s="187">
        <v>3244</v>
      </c>
    </row>
    <row r="1864" spans="103:118" x14ac:dyDescent="0.2">
      <c r="CY1864" s="187" t="s">
        <v>496</v>
      </c>
      <c r="CZ1864" s="295">
        <v>76664</v>
      </c>
      <c r="DA1864" s="294">
        <v>820</v>
      </c>
      <c r="DB1864" s="294">
        <v>950</v>
      </c>
      <c r="DC1864" s="294">
        <v>1190</v>
      </c>
      <c r="DD1864" s="294">
        <v>1530</v>
      </c>
      <c r="DE1864" s="294">
        <v>1580</v>
      </c>
      <c r="DF1864" s="294">
        <v>1817</v>
      </c>
      <c r="DG1864" s="187">
        <v>2054</v>
      </c>
      <c r="DH1864" s="294">
        <v>1066</v>
      </c>
      <c r="DI1864" s="294">
        <v>1235</v>
      </c>
      <c r="DJ1864" s="294">
        <v>1547</v>
      </c>
      <c r="DK1864" s="294">
        <v>1989</v>
      </c>
      <c r="DL1864" s="294">
        <v>2054</v>
      </c>
      <c r="DM1864" s="294">
        <v>2362</v>
      </c>
      <c r="DN1864" s="187">
        <v>2670</v>
      </c>
    </row>
    <row r="1865" spans="103:118" x14ac:dyDescent="0.2">
      <c r="CY1865" s="187" t="s">
        <v>496</v>
      </c>
      <c r="CZ1865" s="295">
        <v>76673</v>
      </c>
      <c r="DA1865" s="294">
        <v>640</v>
      </c>
      <c r="DB1865" s="294">
        <v>720</v>
      </c>
      <c r="DC1865" s="294">
        <v>910</v>
      </c>
      <c r="DD1865" s="294">
        <v>1180</v>
      </c>
      <c r="DE1865" s="294">
        <v>1220</v>
      </c>
      <c r="DF1865" s="294">
        <v>1403</v>
      </c>
      <c r="DG1865" s="187">
        <v>1586</v>
      </c>
      <c r="DH1865" s="294">
        <v>832</v>
      </c>
      <c r="DI1865" s="294">
        <v>936</v>
      </c>
      <c r="DJ1865" s="294">
        <v>1183</v>
      </c>
      <c r="DK1865" s="294">
        <v>1534</v>
      </c>
      <c r="DL1865" s="294">
        <v>1586</v>
      </c>
      <c r="DM1865" s="294">
        <v>1823</v>
      </c>
      <c r="DN1865" s="187">
        <v>2061</v>
      </c>
    </row>
    <row r="1866" spans="103:118" x14ac:dyDescent="0.2">
      <c r="CY1866" s="187" t="s">
        <v>496</v>
      </c>
      <c r="CZ1866" s="295">
        <v>76682</v>
      </c>
      <c r="DA1866" s="294">
        <v>910</v>
      </c>
      <c r="DB1866" s="294">
        <v>1050</v>
      </c>
      <c r="DC1866" s="294">
        <v>1310</v>
      </c>
      <c r="DD1866" s="294">
        <v>1730</v>
      </c>
      <c r="DE1866" s="294">
        <v>1860</v>
      </c>
      <c r="DF1866" s="294">
        <v>2139</v>
      </c>
      <c r="DG1866" s="187">
        <v>2418</v>
      </c>
      <c r="DH1866" s="294">
        <v>1183</v>
      </c>
      <c r="DI1866" s="294">
        <v>1365</v>
      </c>
      <c r="DJ1866" s="294">
        <v>1703</v>
      </c>
      <c r="DK1866" s="294">
        <v>2249</v>
      </c>
      <c r="DL1866" s="294">
        <v>2418</v>
      </c>
      <c r="DM1866" s="294">
        <v>2780</v>
      </c>
      <c r="DN1866" s="187">
        <v>3143</v>
      </c>
    </row>
    <row r="1867" spans="103:118" x14ac:dyDescent="0.2">
      <c r="CY1867" s="187" t="s">
        <v>496</v>
      </c>
      <c r="CZ1867" s="295">
        <v>76689</v>
      </c>
      <c r="DA1867" s="294">
        <v>910</v>
      </c>
      <c r="DB1867" s="294">
        <v>1050</v>
      </c>
      <c r="DC1867" s="294">
        <v>1310</v>
      </c>
      <c r="DD1867" s="294">
        <v>1700</v>
      </c>
      <c r="DE1867" s="294">
        <v>1770</v>
      </c>
      <c r="DF1867" s="294">
        <v>2035</v>
      </c>
      <c r="DG1867" s="187">
        <v>2301</v>
      </c>
      <c r="DH1867" s="294">
        <v>1183</v>
      </c>
      <c r="DI1867" s="294">
        <v>1365</v>
      </c>
      <c r="DJ1867" s="294">
        <v>1703</v>
      </c>
      <c r="DK1867" s="294">
        <v>2210</v>
      </c>
      <c r="DL1867" s="294">
        <v>2301</v>
      </c>
      <c r="DM1867" s="294">
        <v>2645</v>
      </c>
      <c r="DN1867" s="187">
        <v>2991</v>
      </c>
    </row>
    <row r="1868" spans="103:118" x14ac:dyDescent="0.2">
      <c r="CY1868" s="187" t="s">
        <v>496</v>
      </c>
      <c r="CZ1868" s="295">
        <v>76691</v>
      </c>
      <c r="DA1868" s="294">
        <v>820</v>
      </c>
      <c r="DB1868" s="294">
        <v>950</v>
      </c>
      <c r="DC1868" s="294">
        <v>1190</v>
      </c>
      <c r="DD1868" s="294">
        <v>1530</v>
      </c>
      <c r="DE1868" s="294">
        <v>1580</v>
      </c>
      <c r="DF1868" s="294">
        <v>1817</v>
      </c>
      <c r="DG1868" s="187">
        <v>2054</v>
      </c>
      <c r="DH1868" s="294">
        <v>1066</v>
      </c>
      <c r="DI1868" s="294">
        <v>1235</v>
      </c>
      <c r="DJ1868" s="294">
        <v>1547</v>
      </c>
      <c r="DK1868" s="294">
        <v>1989</v>
      </c>
      <c r="DL1868" s="294">
        <v>2054</v>
      </c>
      <c r="DM1868" s="294">
        <v>2362</v>
      </c>
      <c r="DN1868" s="187">
        <v>2670</v>
      </c>
    </row>
    <row r="1869" spans="103:118" x14ac:dyDescent="0.2">
      <c r="CY1869" s="187" t="s">
        <v>496</v>
      </c>
      <c r="CZ1869" s="295">
        <v>76701</v>
      </c>
      <c r="DA1869" s="294">
        <v>1020</v>
      </c>
      <c r="DB1869" s="294">
        <v>1180</v>
      </c>
      <c r="DC1869" s="294">
        <v>1480</v>
      </c>
      <c r="DD1869" s="294">
        <v>1910</v>
      </c>
      <c r="DE1869" s="294">
        <v>1970</v>
      </c>
      <c r="DF1869" s="294">
        <v>2265</v>
      </c>
      <c r="DG1869" s="187">
        <v>2561</v>
      </c>
      <c r="DH1869" s="294">
        <v>1326</v>
      </c>
      <c r="DI1869" s="294">
        <v>1534</v>
      </c>
      <c r="DJ1869" s="294">
        <v>1924</v>
      </c>
      <c r="DK1869" s="294">
        <v>2483</v>
      </c>
      <c r="DL1869" s="294">
        <v>2561</v>
      </c>
      <c r="DM1869" s="294">
        <v>2944</v>
      </c>
      <c r="DN1869" s="187">
        <v>3329</v>
      </c>
    </row>
    <row r="1870" spans="103:118" x14ac:dyDescent="0.2">
      <c r="CY1870" s="187" t="s">
        <v>496</v>
      </c>
      <c r="CZ1870" s="295">
        <v>76702</v>
      </c>
      <c r="DA1870" s="294">
        <v>880</v>
      </c>
      <c r="DB1870" s="294">
        <v>1010</v>
      </c>
      <c r="DC1870" s="294">
        <v>1270</v>
      </c>
      <c r="DD1870" s="294">
        <v>1640</v>
      </c>
      <c r="DE1870" s="294">
        <v>1690</v>
      </c>
      <c r="DF1870" s="294">
        <v>1943</v>
      </c>
      <c r="DG1870" s="187">
        <v>2197</v>
      </c>
      <c r="DH1870" s="294">
        <v>1144</v>
      </c>
      <c r="DI1870" s="294">
        <v>1313</v>
      </c>
      <c r="DJ1870" s="294">
        <v>1651</v>
      </c>
      <c r="DK1870" s="294">
        <v>2132</v>
      </c>
      <c r="DL1870" s="294">
        <v>2197</v>
      </c>
      <c r="DM1870" s="294">
        <v>2525</v>
      </c>
      <c r="DN1870" s="187">
        <v>2856</v>
      </c>
    </row>
    <row r="1871" spans="103:118" x14ac:dyDescent="0.2">
      <c r="CY1871" s="187" t="s">
        <v>496</v>
      </c>
      <c r="CZ1871" s="295">
        <v>76703</v>
      </c>
      <c r="DA1871" s="294">
        <v>880</v>
      </c>
      <c r="DB1871" s="294">
        <v>1010</v>
      </c>
      <c r="DC1871" s="294">
        <v>1270</v>
      </c>
      <c r="DD1871" s="294">
        <v>1640</v>
      </c>
      <c r="DE1871" s="294">
        <v>1690</v>
      </c>
      <c r="DF1871" s="294">
        <v>1943</v>
      </c>
      <c r="DG1871" s="187">
        <v>2197</v>
      </c>
      <c r="DH1871" s="294">
        <v>1144</v>
      </c>
      <c r="DI1871" s="294">
        <v>1313</v>
      </c>
      <c r="DJ1871" s="294">
        <v>1651</v>
      </c>
      <c r="DK1871" s="294">
        <v>2132</v>
      </c>
      <c r="DL1871" s="294">
        <v>2197</v>
      </c>
      <c r="DM1871" s="294">
        <v>2525</v>
      </c>
      <c r="DN1871" s="187">
        <v>2856</v>
      </c>
    </row>
    <row r="1872" spans="103:118" x14ac:dyDescent="0.2">
      <c r="CY1872" s="187" t="s">
        <v>496</v>
      </c>
      <c r="CZ1872" s="295">
        <v>76704</v>
      </c>
      <c r="DA1872" s="294">
        <v>700</v>
      </c>
      <c r="DB1872" s="294">
        <v>810</v>
      </c>
      <c r="DC1872" s="294">
        <v>1010</v>
      </c>
      <c r="DD1872" s="294">
        <v>1300</v>
      </c>
      <c r="DE1872" s="294">
        <v>1350</v>
      </c>
      <c r="DF1872" s="294">
        <v>1552</v>
      </c>
      <c r="DG1872" s="187">
        <v>1755</v>
      </c>
      <c r="DH1872" s="294">
        <v>910</v>
      </c>
      <c r="DI1872" s="294">
        <v>1053</v>
      </c>
      <c r="DJ1872" s="294">
        <v>1313</v>
      </c>
      <c r="DK1872" s="294">
        <v>1690</v>
      </c>
      <c r="DL1872" s="294">
        <v>1755</v>
      </c>
      <c r="DM1872" s="294">
        <v>2017</v>
      </c>
      <c r="DN1872" s="187">
        <v>2281</v>
      </c>
    </row>
    <row r="1873" spans="103:118" x14ac:dyDescent="0.2">
      <c r="CY1873" s="187" t="s">
        <v>496</v>
      </c>
      <c r="CZ1873" s="295">
        <v>76705</v>
      </c>
      <c r="DA1873" s="294">
        <v>730</v>
      </c>
      <c r="DB1873" s="294">
        <v>850</v>
      </c>
      <c r="DC1873" s="294">
        <v>1060</v>
      </c>
      <c r="DD1873" s="294">
        <v>1370</v>
      </c>
      <c r="DE1873" s="294">
        <v>1410</v>
      </c>
      <c r="DF1873" s="294">
        <v>1621</v>
      </c>
      <c r="DG1873" s="187">
        <v>1833</v>
      </c>
      <c r="DH1873" s="294">
        <v>949</v>
      </c>
      <c r="DI1873" s="294">
        <v>1105</v>
      </c>
      <c r="DJ1873" s="294">
        <v>1378</v>
      </c>
      <c r="DK1873" s="294">
        <v>1781</v>
      </c>
      <c r="DL1873" s="294">
        <v>1833</v>
      </c>
      <c r="DM1873" s="294">
        <v>2107</v>
      </c>
      <c r="DN1873" s="187">
        <v>2382</v>
      </c>
    </row>
    <row r="1874" spans="103:118" x14ac:dyDescent="0.2">
      <c r="CY1874" s="187" t="s">
        <v>496</v>
      </c>
      <c r="CZ1874" s="295">
        <v>76706</v>
      </c>
      <c r="DA1874" s="294">
        <v>840</v>
      </c>
      <c r="DB1874" s="294">
        <v>970</v>
      </c>
      <c r="DC1874" s="294">
        <v>1210</v>
      </c>
      <c r="DD1874" s="294">
        <v>1560</v>
      </c>
      <c r="DE1874" s="294">
        <v>1610</v>
      </c>
      <c r="DF1874" s="294">
        <v>1851</v>
      </c>
      <c r="DG1874" s="187">
        <v>2093</v>
      </c>
      <c r="DH1874" s="294">
        <v>1092</v>
      </c>
      <c r="DI1874" s="294">
        <v>1261</v>
      </c>
      <c r="DJ1874" s="294">
        <v>1573</v>
      </c>
      <c r="DK1874" s="294">
        <v>2028</v>
      </c>
      <c r="DL1874" s="294">
        <v>2093</v>
      </c>
      <c r="DM1874" s="294">
        <v>2406</v>
      </c>
      <c r="DN1874" s="187">
        <v>2720</v>
      </c>
    </row>
    <row r="1875" spans="103:118" x14ac:dyDescent="0.2">
      <c r="CY1875" s="187" t="s">
        <v>496</v>
      </c>
      <c r="CZ1875" s="295">
        <v>76707</v>
      </c>
      <c r="DA1875" s="294">
        <v>850</v>
      </c>
      <c r="DB1875" s="294">
        <v>980</v>
      </c>
      <c r="DC1875" s="294">
        <v>1230</v>
      </c>
      <c r="DD1875" s="294">
        <v>1590</v>
      </c>
      <c r="DE1875" s="294">
        <v>1640</v>
      </c>
      <c r="DF1875" s="294">
        <v>1886</v>
      </c>
      <c r="DG1875" s="187">
        <v>2132</v>
      </c>
      <c r="DH1875" s="294">
        <v>1105</v>
      </c>
      <c r="DI1875" s="294">
        <v>1274</v>
      </c>
      <c r="DJ1875" s="294">
        <v>1599</v>
      </c>
      <c r="DK1875" s="294">
        <v>2067</v>
      </c>
      <c r="DL1875" s="294">
        <v>2132</v>
      </c>
      <c r="DM1875" s="294">
        <v>2451</v>
      </c>
      <c r="DN1875" s="187">
        <v>2771</v>
      </c>
    </row>
    <row r="1876" spans="103:118" x14ac:dyDescent="0.2">
      <c r="CY1876" s="187" t="s">
        <v>496</v>
      </c>
      <c r="CZ1876" s="295">
        <v>76708</v>
      </c>
      <c r="DA1876" s="294">
        <v>880</v>
      </c>
      <c r="DB1876" s="294">
        <v>1010</v>
      </c>
      <c r="DC1876" s="294">
        <v>1270</v>
      </c>
      <c r="DD1876" s="294">
        <v>1640</v>
      </c>
      <c r="DE1876" s="294">
        <v>1690</v>
      </c>
      <c r="DF1876" s="294">
        <v>1943</v>
      </c>
      <c r="DG1876" s="187">
        <v>2197</v>
      </c>
      <c r="DH1876" s="294">
        <v>1144</v>
      </c>
      <c r="DI1876" s="294">
        <v>1313</v>
      </c>
      <c r="DJ1876" s="294">
        <v>1651</v>
      </c>
      <c r="DK1876" s="294">
        <v>2132</v>
      </c>
      <c r="DL1876" s="294">
        <v>2197</v>
      </c>
      <c r="DM1876" s="294">
        <v>2525</v>
      </c>
      <c r="DN1876" s="187">
        <v>2856</v>
      </c>
    </row>
    <row r="1877" spans="103:118" x14ac:dyDescent="0.2">
      <c r="CY1877" s="187" t="s">
        <v>496</v>
      </c>
      <c r="CZ1877" s="295">
        <v>76710</v>
      </c>
      <c r="DA1877" s="294">
        <v>810</v>
      </c>
      <c r="DB1877" s="294">
        <v>930</v>
      </c>
      <c r="DC1877" s="294">
        <v>1170</v>
      </c>
      <c r="DD1877" s="294">
        <v>1510</v>
      </c>
      <c r="DE1877" s="294">
        <v>1560</v>
      </c>
      <c r="DF1877" s="294">
        <v>1794</v>
      </c>
      <c r="DG1877" s="187">
        <v>2028</v>
      </c>
      <c r="DH1877" s="294">
        <v>1053</v>
      </c>
      <c r="DI1877" s="294">
        <v>1209</v>
      </c>
      <c r="DJ1877" s="294">
        <v>1521</v>
      </c>
      <c r="DK1877" s="294">
        <v>1963</v>
      </c>
      <c r="DL1877" s="294">
        <v>2028</v>
      </c>
      <c r="DM1877" s="294">
        <v>2332</v>
      </c>
      <c r="DN1877" s="187">
        <v>2636</v>
      </c>
    </row>
    <row r="1878" spans="103:118" x14ac:dyDescent="0.2">
      <c r="CY1878" s="187" t="s">
        <v>496</v>
      </c>
      <c r="CZ1878" s="295">
        <v>76711</v>
      </c>
      <c r="DA1878" s="294">
        <v>1070</v>
      </c>
      <c r="DB1878" s="294">
        <v>1240</v>
      </c>
      <c r="DC1878" s="294">
        <v>1550</v>
      </c>
      <c r="DD1878" s="294">
        <v>2000</v>
      </c>
      <c r="DE1878" s="294">
        <v>2060</v>
      </c>
      <c r="DF1878" s="294">
        <v>2369</v>
      </c>
      <c r="DG1878" s="187">
        <v>2678</v>
      </c>
      <c r="DH1878" s="294">
        <v>1391</v>
      </c>
      <c r="DI1878" s="294">
        <v>1612</v>
      </c>
      <c r="DJ1878" s="294">
        <v>2015</v>
      </c>
      <c r="DK1878" s="294">
        <v>2600</v>
      </c>
      <c r="DL1878" s="294">
        <v>2678</v>
      </c>
      <c r="DM1878" s="294">
        <v>3079</v>
      </c>
      <c r="DN1878" s="187">
        <v>3481</v>
      </c>
    </row>
    <row r="1879" spans="103:118" x14ac:dyDescent="0.2">
      <c r="CY1879" s="187" t="s">
        <v>496</v>
      </c>
      <c r="CZ1879" s="295">
        <v>76712</v>
      </c>
      <c r="DA1879" s="294">
        <v>1010</v>
      </c>
      <c r="DB1879" s="294">
        <v>1170</v>
      </c>
      <c r="DC1879" s="294">
        <v>1460</v>
      </c>
      <c r="DD1879" s="294">
        <v>1880</v>
      </c>
      <c r="DE1879" s="294">
        <v>1940</v>
      </c>
      <c r="DF1879" s="294">
        <v>2231</v>
      </c>
      <c r="DG1879" s="187">
        <v>2522</v>
      </c>
      <c r="DH1879" s="294">
        <v>1313</v>
      </c>
      <c r="DI1879" s="294">
        <v>1521</v>
      </c>
      <c r="DJ1879" s="294">
        <v>1898</v>
      </c>
      <c r="DK1879" s="294">
        <v>2444</v>
      </c>
      <c r="DL1879" s="294">
        <v>2522</v>
      </c>
      <c r="DM1879" s="294">
        <v>2900</v>
      </c>
      <c r="DN1879" s="187">
        <v>3278</v>
      </c>
    </row>
    <row r="1880" spans="103:118" x14ac:dyDescent="0.2">
      <c r="CY1880" s="187" t="s">
        <v>496</v>
      </c>
      <c r="CZ1880" s="295">
        <v>76714</v>
      </c>
      <c r="DA1880" s="294">
        <v>880</v>
      </c>
      <c r="DB1880" s="294">
        <v>1010</v>
      </c>
      <c r="DC1880" s="294">
        <v>1270</v>
      </c>
      <c r="DD1880" s="294">
        <v>1640</v>
      </c>
      <c r="DE1880" s="294">
        <v>1690</v>
      </c>
      <c r="DF1880" s="294">
        <v>1943</v>
      </c>
      <c r="DG1880" s="187">
        <v>2197</v>
      </c>
      <c r="DH1880" s="294">
        <v>1144</v>
      </c>
      <c r="DI1880" s="294">
        <v>1313</v>
      </c>
      <c r="DJ1880" s="294">
        <v>1651</v>
      </c>
      <c r="DK1880" s="294">
        <v>2132</v>
      </c>
      <c r="DL1880" s="294">
        <v>2197</v>
      </c>
      <c r="DM1880" s="294">
        <v>2525</v>
      </c>
      <c r="DN1880" s="187">
        <v>2856</v>
      </c>
    </row>
    <row r="1881" spans="103:118" x14ac:dyDescent="0.2">
      <c r="CY1881" s="187" t="s">
        <v>496</v>
      </c>
      <c r="CZ1881" s="295">
        <v>76716</v>
      </c>
      <c r="DA1881" s="294">
        <v>880</v>
      </c>
      <c r="DB1881" s="294">
        <v>1010</v>
      </c>
      <c r="DC1881" s="294">
        <v>1270</v>
      </c>
      <c r="DD1881" s="294">
        <v>1640</v>
      </c>
      <c r="DE1881" s="294">
        <v>1690</v>
      </c>
      <c r="DF1881" s="294">
        <v>1943</v>
      </c>
      <c r="DG1881" s="187">
        <v>2197</v>
      </c>
      <c r="DH1881" s="294">
        <v>1144</v>
      </c>
      <c r="DI1881" s="294">
        <v>1313</v>
      </c>
      <c r="DJ1881" s="294">
        <v>1651</v>
      </c>
      <c r="DK1881" s="294">
        <v>2132</v>
      </c>
      <c r="DL1881" s="294">
        <v>2197</v>
      </c>
      <c r="DM1881" s="294">
        <v>2525</v>
      </c>
      <c r="DN1881" s="187">
        <v>2856</v>
      </c>
    </row>
    <row r="1882" spans="103:118" x14ac:dyDescent="0.2">
      <c r="CY1882" s="187" t="s">
        <v>496</v>
      </c>
      <c r="CZ1882" s="295">
        <v>76798</v>
      </c>
      <c r="DA1882" s="294">
        <v>840</v>
      </c>
      <c r="DB1882" s="294">
        <v>970</v>
      </c>
      <c r="DC1882" s="294">
        <v>1210</v>
      </c>
      <c r="DD1882" s="294">
        <v>1560</v>
      </c>
      <c r="DE1882" s="294">
        <v>1610</v>
      </c>
      <c r="DF1882" s="294">
        <v>1851</v>
      </c>
      <c r="DG1882" s="187">
        <v>2093</v>
      </c>
      <c r="DH1882" s="294">
        <v>1092</v>
      </c>
      <c r="DI1882" s="294">
        <v>1261</v>
      </c>
      <c r="DJ1882" s="294">
        <v>1573</v>
      </c>
      <c r="DK1882" s="294">
        <v>2028</v>
      </c>
      <c r="DL1882" s="294">
        <v>2093</v>
      </c>
      <c r="DM1882" s="294">
        <v>2406</v>
      </c>
      <c r="DN1882" s="187">
        <v>2720</v>
      </c>
    </row>
    <row r="1883" spans="103:118" x14ac:dyDescent="0.2">
      <c r="CY1883" s="187" t="s">
        <v>497</v>
      </c>
      <c r="CZ1883" s="295">
        <v>76228</v>
      </c>
      <c r="DA1883" s="294">
        <v>850</v>
      </c>
      <c r="DB1883" s="294">
        <v>890</v>
      </c>
      <c r="DC1883" s="294">
        <v>1100</v>
      </c>
      <c r="DD1883" s="294">
        <v>1500</v>
      </c>
      <c r="DE1883" s="294">
        <v>1710</v>
      </c>
      <c r="DF1883" s="294">
        <v>1966</v>
      </c>
      <c r="DG1883" s="187">
        <v>2223</v>
      </c>
      <c r="DH1883" s="294">
        <v>1105</v>
      </c>
      <c r="DI1883" s="294">
        <v>1157</v>
      </c>
      <c r="DJ1883" s="294">
        <v>1430</v>
      </c>
      <c r="DK1883" s="294">
        <v>1950</v>
      </c>
      <c r="DL1883" s="294">
        <v>2223</v>
      </c>
      <c r="DM1883" s="294">
        <v>2555</v>
      </c>
      <c r="DN1883" s="187">
        <v>2889</v>
      </c>
    </row>
    <row r="1884" spans="103:118" x14ac:dyDescent="0.2">
      <c r="CY1884" s="187" t="s">
        <v>497</v>
      </c>
      <c r="CZ1884" s="295">
        <v>76230</v>
      </c>
      <c r="DA1884" s="294">
        <v>930</v>
      </c>
      <c r="DB1884" s="294">
        <v>980</v>
      </c>
      <c r="DC1884" s="294">
        <v>1210</v>
      </c>
      <c r="DD1884" s="294">
        <v>1650</v>
      </c>
      <c r="DE1884" s="294">
        <v>1880</v>
      </c>
      <c r="DF1884" s="294">
        <v>2162</v>
      </c>
      <c r="DG1884" s="187">
        <v>2444</v>
      </c>
      <c r="DH1884" s="294">
        <v>1209</v>
      </c>
      <c r="DI1884" s="294">
        <v>1274</v>
      </c>
      <c r="DJ1884" s="294">
        <v>1573</v>
      </c>
      <c r="DK1884" s="294">
        <v>2145</v>
      </c>
      <c r="DL1884" s="294">
        <v>2444</v>
      </c>
      <c r="DM1884" s="294">
        <v>2810</v>
      </c>
      <c r="DN1884" s="187">
        <v>3177</v>
      </c>
    </row>
    <row r="1885" spans="103:118" x14ac:dyDescent="0.2">
      <c r="CY1885" s="187" t="s">
        <v>497</v>
      </c>
      <c r="CZ1885" s="295">
        <v>76261</v>
      </c>
      <c r="DA1885" s="294">
        <v>830</v>
      </c>
      <c r="DB1885" s="294">
        <v>880</v>
      </c>
      <c r="DC1885" s="294">
        <v>1080</v>
      </c>
      <c r="DD1885" s="294">
        <v>1470</v>
      </c>
      <c r="DE1885" s="294">
        <v>1680</v>
      </c>
      <c r="DF1885" s="294">
        <v>1932</v>
      </c>
      <c r="DG1885" s="187">
        <v>2184</v>
      </c>
      <c r="DH1885" s="294">
        <v>1079</v>
      </c>
      <c r="DI1885" s="294">
        <v>1144</v>
      </c>
      <c r="DJ1885" s="294">
        <v>1404</v>
      </c>
      <c r="DK1885" s="294">
        <v>1911</v>
      </c>
      <c r="DL1885" s="294">
        <v>2184</v>
      </c>
      <c r="DM1885" s="294">
        <v>2511</v>
      </c>
      <c r="DN1885" s="187">
        <v>2839</v>
      </c>
    </row>
    <row r="1886" spans="103:118" x14ac:dyDescent="0.2">
      <c r="CY1886" s="187" t="s">
        <v>497</v>
      </c>
      <c r="CZ1886" s="295">
        <v>76301</v>
      </c>
      <c r="DA1886" s="294">
        <v>700</v>
      </c>
      <c r="DB1886" s="294">
        <v>740</v>
      </c>
      <c r="DC1886" s="294">
        <v>910</v>
      </c>
      <c r="DD1886" s="294">
        <v>1240</v>
      </c>
      <c r="DE1886" s="294">
        <v>1410</v>
      </c>
      <c r="DF1886" s="294">
        <v>1621</v>
      </c>
      <c r="DG1886" s="187">
        <v>1833</v>
      </c>
      <c r="DH1886" s="294">
        <v>910</v>
      </c>
      <c r="DI1886" s="294">
        <v>962</v>
      </c>
      <c r="DJ1886" s="294">
        <v>1183</v>
      </c>
      <c r="DK1886" s="294">
        <v>1612</v>
      </c>
      <c r="DL1886" s="294">
        <v>1833</v>
      </c>
      <c r="DM1886" s="294">
        <v>2107</v>
      </c>
      <c r="DN1886" s="187">
        <v>2382</v>
      </c>
    </row>
    <row r="1887" spans="103:118" x14ac:dyDescent="0.2">
      <c r="CY1887" s="187" t="s">
        <v>497</v>
      </c>
      <c r="CZ1887" s="295">
        <v>76302</v>
      </c>
      <c r="DA1887" s="294">
        <v>830</v>
      </c>
      <c r="DB1887" s="294">
        <v>880</v>
      </c>
      <c r="DC1887" s="294">
        <v>1080</v>
      </c>
      <c r="DD1887" s="294">
        <v>1480</v>
      </c>
      <c r="DE1887" s="294">
        <v>1680</v>
      </c>
      <c r="DF1887" s="294">
        <v>1932</v>
      </c>
      <c r="DG1887" s="187">
        <v>2184</v>
      </c>
      <c r="DH1887" s="294">
        <v>1079</v>
      </c>
      <c r="DI1887" s="294">
        <v>1144</v>
      </c>
      <c r="DJ1887" s="294">
        <v>1404</v>
      </c>
      <c r="DK1887" s="294">
        <v>1924</v>
      </c>
      <c r="DL1887" s="294">
        <v>2184</v>
      </c>
      <c r="DM1887" s="294">
        <v>2511</v>
      </c>
      <c r="DN1887" s="187">
        <v>2839</v>
      </c>
    </row>
    <row r="1888" spans="103:118" x14ac:dyDescent="0.2">
      <c r="CY1888" s="187" t="s">
        <v>497</v>
      </c>
      <c r="CZ1888" s="295">
        <v>76305</v>
      </c>
      <c r="DA1888" s="294">
        <v>700</v>
      </c>
      <c r="DB1888" s="294">
        <v>740</v>
      </c>
      <c r="DC1888" s="294">
        <v>910</v>
      </c>
      <c r="DD1888" s="294">
        <v>1240</v>
      </c>
      <c r="DE1888" s="294">
        <v>1410</v>
      </c>
      <c r="DF1888" s="294">
        <v>1621</v>
      </c>
      <c r="DG1888" s="187">
        <v>1833</v>
      </c>
      <c r="DH1888" s="294">
        <v>910</v>
      </c>
      <c r="DI1888" s="294">
        <v>962</v>
      </c>
      <c r="DJ1888" s="294">
        <v>1183</v>
      </c>
      <c r="DK1888" s="294">
        <v>1612</v>
      </c>
      <c r="DL1888" s="294">
        <v>1833</v>
      </c>
      <c r="DM1888" s="294">
        <v>2107</v>
      </c>
      <c r="DN1888" s="187">
        <v>2382</v>
      </c>
    </row>
    <row r="1889" spans="103:118" x14ac:dyDescent="0.2">
      <c r="CY1889" s="187" t="s">
        <v>497</v>
      </c>
      <c r="CZ1889" s="295">
        <v>76306</v>
      </c>
      <c r="DA1889" s="294">
        <v>800</v>
      </c>
      <c r="DB1889" s="294">
        <v>850</v>
      </c>
      <c r="DC1889" s="294">
        <v>1040</v>
      </c>
      <c r="DD1889" s="294">
        <v>1420</v>
      </c>
      <c r="DE1889" s="294">
        <v>1620</v>
      </c>
      <c r="DF1889" s="294">
        <v>1863</v>
      </c>
      <c r="DG1889" s="187">
        <v>2106</v>
      </c>
      <c r="DH1889" s="294">
        <v>1040</v>
      </c>
      <c r="DI1889" s="294">
        <v>1105</v>
      </c>
      <c r="DJ1889" s="294">
        <v>1352</v>
      </c>
      <c r="DK1889" s="294">
        <v>1846</v>
      </c>
      <c r="DL1889" s="294">
        <v>2106</v>
      </c>
      <c r="DM1889" s="294">
        <v>2421</v>
      </c>
      <c r="DN1889" s="187">
        <v>2737</v>
      </c>
    </row>
    <row r="1890" spans="103:118" x14ac:dyDescent="0.2">
      <c r="CY1890" s="187" t="s">
        <v>497</v>
      </c>
      <c r="CZ1890" s="295">
        <v>76307</v>
      </c>
      <c r="DA1890" s="294">
        <v>800</v>
      </c>
      <c r="DB1890" s="294">
        <v>850</v>
      </c>
      <c r="DC1890" s="294">
        <v>1040</v>
      </c>
      <c r="DD1890" s="294">
        <v>1420</v>
      </c>
      <c r="DE1890" s="294">
        <v>1620</v>
      </c>
      <c r="DF1890" s="294">
        <v>1863</v>
      </c>
      <c r="DG1890" s="187">
        <v>2106</v>
      </c>
      <c r="DH1890" s="294">
        <v>1040</v>
      </c>
      <c r="DI1890" s="294">
        <v>1105</v>
      </c>
      <c r="DJ1890" s="294">
        <v>1352</v>
      </c>
      <c r="DK1890" s="294">
        <v>1846</v>
      </c>
      <c r="DL1890" s="294">
        <v>2106</v>
      </c>
      <c r="DM1890" s="294">
        <v>2421</v>
      </c>
      <c r="DN1890" s="187">
        <v>2737</v>
      </c>
    </row>
    <row r="1891" spans="103:118" x14ac:dyDescent="0.2">
      <c r="CY1891" s="187" t="s">
        <v>497</v>
      </c>
      <c r="CZ1891" s="295">
        <v>76308</v>
      </c>
      <c r="DA1891" s="294">
        <v>830</v>
      </c>
      <c r="DB1891" s="294">
        <v>880</v>
      </c>
      <c r="DC1891" s="294">
        <v>1080</v>
      </c>
      <c r="DD1891" s="294">
        <v>1480</v>
      </c>
      <c r="DE1891" s="294">
        <v>1680</v>
      </c>
      <c r="DF1891" s="294">
        <v>1932</v>
      </c>
      <c r="DG1891" s="187">
        <v>2184</v>
      </c>
      <c r="DH1891" s="294">
        <v>1079</v>
      </c>
      <c r="DI1891" s="294">
        <v>1144</v>
      </c>
      <c r="DJ1891" s="294">
        <v>1404</v>
      </c>
      <c r="DK1891" s="294">
        <v>1924</v>
      </c>
      <c r="DL1891" s="294">
        <v>2184</v>
      </c>
      <c r="DM1891" s="294">
        <v>2511</v>
      </c>
      <c r="DN1891" s="187">
        <v>2839</v>
      </c>
    </row>
    <row r="1892" spans="103:118" x14ac:dyDescent="0.2">
      <c r="CY1892" s="187" t="s">
        <v>497</v>
      </c>
      <c r="CZ1892" s="295">
        <v>76309</v>
      </c>
      <c r="DA1892" s="294">
        <v>780</v>
      </c>
      <c r="DB1892" s="294">
        <v>820</v>
      </c>
      <c r="DC1892" s="294">
        <v>1010</v>
      </c>
      <c r="DD1892" s="294">
        <v>1380</v>
      </c>
      <c r="DE1892" s="294">
        <v>1570</v>
      </c>
      <c r="DF1892" s="294">
        <v>1805</v>
      </c>
      <c r="DG1892" s="187">
        <v>2041</v>
      </c>
      <c r="DH1892" s="294">
        <v>1014</v>
      </c>
      <c r="DI1892" s="294">
        <v>1066</v>
      </c>
      <c r="DJ1892" s="294">
        <v>1313</v>
      </c>
      <c r="DK1892" s="294">
        <v>1794</v>
      </c>
      <c r="DL1892" s="294">
        <v>2041</v>
      </c>
      <c r="DM1892" s="294">
        <v>2346</v>
      </c>
      <c r="DN1892" s="187">
        <v>2653</v>
      </c>
    </row>
    <row r="1893" spans="103:118" x14ac:dyDescent="0.2">
      <c r="CY1893" s="187" t="s">
        <v>497</v>
      </c>
      <c r="CZ1893" s="295">
        <v>76310</v>
      </c>
      <c r="DA1893" s="294">
        <v>860</v>
      </c>
      <c r="DB1893" s="294">
        <v>900</v>
      </c>
      <c r="DC1893" s="294">
        <v>1110</v>
      </c>
      <c r="DD1893" s="294">
        <v>1520</v>
      </c>
      <c r="DE1893" s="294">
        <v>1720</v>
      </c>
      <c r="DF1893" s="294">
        <v>1978</v>
      </c>
      <c r="DG1893" s="187">
        <v>2236</v>
      </c>
      <c r="DH1893" s="294">
        <v>1118</v>
      </c>
      <c r="DI1893" s="294">
        <v>1170</v>
      </c>
      <c r="DJ1893" s="294">
        <v>1443</v>
      </c>
      <c r="DK1893" s="294">
        <v>1976</v>
      </c>
      <c r="DL1893" s="294">
        <v>2236</v>
      </c>
      <c r="DM1893" s="294">
        <v>2571</v>
      </c>
      <c r="DN1893" s="187">
        <v>2906</v>
      </c>
    </row>
    <row r="1894" spans="103:118" x14ac:dyDescent="0.2">
      <c r="CY1894" s="187" t="s">
        <v>497</v>
      </c>
      <c r="CZ1894" s="295">
        <v>76311</v>
      </c>
      <c r="DA1894" s="294">
        <v>1200</v>
      </c>
      <c r="DB1894" s="294">
        <v>1270</v>
      </c>
      <c r="DC1894" s="294">
        <v>1560</v>
      </c>
      <c r="DD1894" s="294">
        <v>2130</v>
      </c>
      <c r="DE1894" s="294">
        <v>2420</v>
      </c>
      <c r="DF1894" s="294">
        <v>2783</v>
      </c>
      <c r="DG1894" s="187">
        <v>3146</v>
      </c>
      <c r="DH1894" s="294">
        <v>1560</v>
      </c>
      <c r="DI1894" s="294">
        <v>1651</v>
      </c>
      <c r="DJ1894" s="294">
        <v>2028</v>
      </c>
      <c r="DK1894" s="294">
        <v>2769</v>
      </c>
      <c r="DL1894" s="294">
        <v>3146</v>
      </c>
      <c r="DM1894" s="294">
        <v>3617</v>
      </c>
      <c r="DN1894" s="187">
        <v>4089</v>
      </c>
    </row>
    <row r="1895" spans="103:118" x14ac:dyDescent="0.2">
      <c r="CY1895" s="187" t="s">
        <v>497</v>
      </c>
      <c r="CZ1895" s="295">
        <v>76351</v>
      </c>
      <c r="DA1895" s="294">
        <v>700</v>
      </c>
      <c r="DB1895" s="294">
        <v>740</v>
      </c>
      <c r="DC1895" s="294">
        <v>910</v>
      </c>
      <c r="DD1895" s="294">
        <v>1240</v>
      </c>
      <c r="DE1895" s="294">
        <v>1410</v>
      </c>
      <c r="DF1895" s="294">
        <v>1621</v>
      </c>
      <c r="DG1895" s="187">
        <v>1833</v>
      </c>
      <c r="DH1895" s="294">
        <v>910</v>
      </c>
      <c r="DI1895" s="294">
        <v>962</v>
      </c>
      <c r="DJ1895" s="294">
        <v>1183</v>
      </c>
      <c r="DK1895" s="294">
        <v>1612</v>
      </c>
      <c r="DL1895" s="294">
        <v>1833</v>
      </c>
      <c r="DM1895" s="294">
        <v>2107</v>
      </c>
      <c r="DN1895" s="187">
        <v>2382</v>
      </c>
    </row>
    <row r="1896" spans="103:118" x14ac:dyDescent="0.2">
      <c r="CY1896" s="187" t="s">
        <v>497</v>
      </c>
      <c r="CZ1896" s="295">
        <v>76352</v>
      </c>
      <c r="DA1896" s="294">
        <v>740</v>
      </c>
      <c r="DB1896" s="294">
        <v>780</v>
      </c>
      <c r="DC1896" s="294">
        <v>960</v>
      </c>
      <c r="DD1896" s="294">
        <v>1310</v>
      </c>
      <c r="DE1896" s="294">
        <v>1490</v>
      </c>
      <c r="DF1896" s="294">
        <v>1713</v>
      </c>
      <c r="DG1896" s="187">
        <v>1937</v>
      </c>
      <c r="DH1896" s="294">
        <v>962</v>
      </c>
      <c r="DI1896" s="294">
        <v>1014</v>
      </c>
      <c r="DJ1896" s="294">
        <v>1248</v>
      </c>
      <c r="DK1896" s="294">
        <v>1703</v>
      </c>
      <c r="DL1896" s="294">
        <v>1937</v>
      </c>
      <c r="DM1896" s="294">
        <v>2226</v>
      </c>
      <c r="DN1896" s="187">
        <v>2518</v>
      </c>
    </row>
    <row r="1897" spans="103:118" x14ac:dyDescent="0.2">
      <c r="CY1897" s="187" t="s">
        <v>497</v>
      </c>
      <c r="CZ1897" s="295">
        <v>76354</v>
      </c>
      <c r="DA1897" s="294">
        <v>780</v>
      </c>
      <c r="DB1897" s="294">
        <v>820</v>
      </c>
      <c r="DC1897" s="294">
        <v>1010</v>
      </c>
      <c r="DD1897" s="294">
        <v>1380</v>
      </c>
      <c r="DE1897" s="294">
        <v>1570</v>
      </c>
      <c r="DF1897" s="294">
        <v>1805</v>
      </c>
      <c r="DG1897" s="187">
        <v>2041</v>
      </c>
      <c r="DH1897" s="294">
        <v>1014</v>
      </c>
      <c r="DI1897" s="294">
        <v>1066</v>
      </c>
      <c r="DJ1897" s="294">
        <v>1313</v>
      </c>
      <c r="DK1897" s="294">
        <v>1794</v>
      </c>
      <c r="DL1897" s="294">
        <v>2041</v>
      </c>
      <c r="DM1897" s="294">
        <v>2346</v>
      </c>
      <c r="DN1897" s="187">
        <v>2653</v>
      </c>
    </row>
    <row r="1898" spans="103:118" x14ac:dyDescent="0.2">
      <c r="CY1898" s="187" t="s">
        <v>497</v>
      </c>
      <c r="CZ1898" s="295">
        <v>76357</v>
      </c>
      <c r="DA1898" s="294">
        <v>700</v>
      </c>
      <c r="DB1898" s="294">
        <v>740</v>
      </c>
      <c r="DC1898" s="294">
        <v>910</v>
      </c>
      <c r="DD1898" s="294">
        <v>1240</v>
      </c>
      <c r="DE1898" s="294">
        <v>1410</v>
      </c>
      <c r="DF1898" s="294">
        <v>1621</v>
      </c>
      <c r="DG1898" s="187">
        <v>1833</v>
      </c>
      <c r="DH1898" s="294">
        <v>910</v>
      </c>
      <c r="DI1898" s="294">
        <v>962</v>
      </c>
      <c r="DJ1898" s="294">
        <v>1183</v>
      </c>
      <c r="DK1898" s="294">
        <v>1612</v>
      </c>
      <c r="DL1898" s="294">
        <v>1833</v>
      </c>
      <c r="DM1898" s="294">
        <v>2107</v>
      </c>
      <c r="DN1898" s="187">
        <v>2382</v>
      </c>
    </row>
    <row r="1899" spans="103:118" x14ac:dyDescent="0.2">
      <c r="CY1899" s="187" t="s">
        <v>497</v>
      </c>
      <c r="CZ1899" s="295">
        <v>76360</v>
      </c>
      <c r="DA1899" s="294">
        <v>700</v>
      </c>
      <c r="DB1899" s="294">
        <v>740</v>
      </c>
      <c r="DC1899" s="294">
        <v>910</v>
      </c>
      <c r="DD1899" s="294">
        <v>1240</v>
      </c>
      <c r="DE1899" s="294">
        <v>1410</v>
      </c>
      <c r="DF1899" s="294">
        <v>1621</v>
      </c>
      <c r="DG1899" s="187">
        <v>1833</v>
      </c>
      <c r="DH1899" s="294">
        <v>910</v>
      </c>
      <c r="DI1899" s="294">
        <v>962</v>
      </c>
      <c r="DJ1899" s="294">
        <v>1183</v>
      </c>
      <c r="DK1899" s="294">
        <v>1612</v>
      </c>
      <c r="DL1899" s="294">
        <v>1833</v>
      </c>
      <c r="DM1899" s="294">
        <v>2107</v>
      </c>
      <c r="DN1899" s="187">
        <v>2382</v>
      </c>
    </row>
    <row r="1900" spans="103:118" x14ac:dyDescent="0.2">
      <c r="CY1900" s="187" t="s">
        <v>497</v>
      </c>
      <c r="CZ1900" s="295">
        <v>76365</v>
      </c>
      <c r="DA1900" s="294">
        <v>760</v>
      </c>
      <c r="DB1900" s="294">
        <v>800</v>
      </c>
      <c r="DC1900" s="294">
        <v>980</v>
      </c>
      <c r="DD1900" s="294">
        <v>1340</v>
      </c>
      <c r="DE1900" s="294">
        <v>1520</v>
      </c>
      <c r="DF1900" s="294">
        <v>1748</v>
      </c>
      <c r="DG1900" s="187">
        <v>1976</v>
      </c>
      <c r="DH1900" s="294">
        <v>988</v>
      </c>
      <c r="DI1900" s="294">
        <v>1040</v>
      </c>
      <c r="DJ1900" s="294">
        <v>1274</v>
      </c>
      <c r="DK1900" s="294">
        <v>1742</v>
      </c>
      <c r="DL1900" s="294">
        <v>1976</v>
      </c>
      <c r="DM1900" s="294">
        <v>2272</v>
      </c>
      <c r="DN1900" s="187">
        <v>2568</v>
      </c>
    </row>
    <row r="1901" spans="103:118" x14ac:dyDescent="0.2">
      <c r="CY1901" s="187" t="s">
        <v>497</v>
      </c>
      <c r="CZ1901" s="295">
        <v>76366</v>
      </c>
      <c r="DA1901" s="294">
        <v>790</v>
      </c>
      <c r="DB1901" s="294">
        <v>840</v>
      </c>
      <c r="DC1901" s="294">
        <v>1030</v>
      </c>
      <c r="DD1901" s="294">
        <v>1410</v>
      </c>
      <c r="DE1901" s="294">
        <v>1600</v>
      </c>
      <c r="DF1901" s="294">
        <v>1840</v>
      </c>
      <c r="DG1901" s="187">
        <v>2080</v>
      </c>
      <c r="DH1901" s="294">
        <v>1027</v>
      </c>
      <c r="DI1901" s="294">
        <v>1092</v>
      </c>
      <c r="DJ1901" s="294">
        <v>1339</v>
      </c>
      <c r="DK1901" s="294">
        <v>1833</v>
      </c>
      <c r="DL1901" s="294">
        <v>2080</v>
      </c>
      <c r="DM1901" s="294">
        <v>2392</v>
      </c>
      <c r="DN1901" s="187">
        <v>2704</v>
      </c>
    </row>
    <row r="1902" spans="103:118" x14ac:dyDescent="0.2">
      <c r="CY1902" s="187" t="s">
        <v>497</v>
      </c>
      <c r="CZ1902" s="295">
        <v>76367</v>
      </c>
      <c r="DA1902" s="294">
        <v>1010</v>
      </c>
      <c r="DB1902" s="294">
        <v>1070</v>
      </c>
      <c r="DC1902" s="294">
        <v>1310</v>
      </c>
      <c r="DD1902" s="294">
        <v>1790</v>
      </c>
      <c r="DE1902" s="294">
        <v>2030</v>
      </c>
      <c r="DF1902" s="294">
        <v>2334</v>
      </c>
      <c r="DG1902" s="187">
        <v>2639</v>
      </c>
      <c r="DH1902" s="294">
        <v>1313</v>
      </c>
      <c r="DI1902" s="294">
        <v>1391</v>
      </c>
      <c r="DJ1902" s="294">
        <v>1703</v>
      </c>
      <c r="DK1902" s="294">
        <v>2327</v>
      </c>
      <c r="DL1902" s="294">
        <v>2639</v>
      </c>
      <c r="DM1902" s="294">
        <v>3034</v>
      </c>
      <c r="DN1902" s="187">
        <v>3430</v>
      </c>
    </row>
    <row r="1903" spans="103:118" x14ac:dyDescent="0.2">
      <c r="CY1903" s="187" t="s">
        <v>497</v>
      </c>
      <c r="CZ1903" s="295">
        <v>76369</v>
      </c>
      <c r="DA1903" s="294">
        <v>800</v>
      </c>
      <c r="DB1903" s="294">
        <v>850</v>
      </c>
      <c r="DC1903" s="294">
        <v>1040</v>
      </c>
      <c r="DD1903" s="294">
        <v>1420</v>
      </c>
      <c r="DE1903" s="294">
        <v>1620</v>
      </c>
      <c r="DF1903" s="294">
        <v>1863</v>
      </c>
      <c r="DG1903" s="187">
        <v>2106</v>
      </c>
      <c r="DH1903" s="294">
        <v>1040</v>
      </c>
      <c r="DI1903" s="294">
        <v>1105</v>
      </c>
      <c r="DJ1903" s="294">
        <v>1352</v>
      </c>
      <c r="DK1903" s="294">
        <v>1846</v>
      </c>
      <c r="DL1903" s="294">
        <v>2106</v>
      </c>
      <c r="DM1903" s="294">
        <v>2421</v>
      </c>
      <c r="DN1903" s="187">
        <v>2737</v>
      </c>
    </row>
    <row r="1904" spans="103:118" x14ac:dyDescent="0.2">
      <c r="CY1904" s="187" t="s">
        <v>497</v>
      </c>
      <c r="CZ1904" s="295">
        <v>76370</v>
      </c>
      <c r="DA1904" s="294">
        <v>730</v>
      </c>
      <c r="DB1904" s="294">
        <v>770</v>
      </c>
      <c r="DC1904" s="294">
        <v>940</v>
      </c>
      <c r="DD1904" s="294">
        <v>1290</v>
      </c>
      <c r="DE1904" s="294">
        <v>1460</v>
      </c>
      <c r="DF1904" s="294">
        <v>1679</v>
      </c>
      <c r="DG1904" s="187">
        <v>1898</v>
      </c>
      <c r="DH1904" s="294">
        <v>949</v>
      </c>
      <c r="DI1904" s="294">
        <v>1001</v>
      </c>
      <c r="DJ1904" s="294">
        <v>1222</v>
      </c>
      <c r="DK1904" s="294">
        <v>1677</v>
      </c>
      <c r="DL1904" s="294">
        <v>1898</v>
      </c>
      <c r="DM1904" s="294">
        <v>2182</v>
      </c>
      <c r="DN1904" s="187">
        <v>2467</v>
      </c>
    </row>
    <row r="1905" spans="103:118" x14ac:dyDescent="0.2">
      <c r="CY1905" s="187" t="s">
        <v>497</v>
      </c>
      <c r="CZ1905" s="295">
        <v>76374</v>
      </c>
      <c r="DA1905" s="294">
        <v>700</v>
      </c>
      <c r="DB1905" s="294">
        <v>740</v>
      </c>
      <c r="DC1905" s="294">
        <v>910</v>
      </c>
      <c r="DD1905" s="294">
        <v>1240</v>
      </c>
      <c r="DE1905" s="294">
        <v>1410</v>
      </c>
      <c r="DF1905" s="294">
        <v>1621</v>
      </c>
      <c r="DG1905" s="187">
        <v>1833</v>
      </c>
      <c r="DH1905" s="294">
        <v>910</v>
      </c>
      <c r="DI1905" s="294">
        <v>962</v>
      </c>
      <c r="DJ1905" s="294">
        <v>1183</v>
      </c>
      <c r="DK1905" s="294">
        <v>1612</v>
      </c>
      <c r="DL1905" s="294">
        <v>1833</v>
      </c>
      <c r="DM1905" s="294">
        <v>2107</v>
      </c>
      <c r="DN1905" s="187">
        <v>2382</v>
      </c>
    </row>
    <row r="1906" spans="103:118" x14ac:dyDescent="0.2">
      <c r="CY1906" s="187" t="s">
        <v>497</v>
      </c>
      <c r="CZ1906" s="295">
        <v>76377</v>
      </c>
      <c r="DA1906" s="294">
        <v>700</v>
      </c>
      <c r="DB1906" s="294">
        <v>740</v>
      </c>
      <c r="DC1906" s="294">
        <v>910</v>
      </c>
      <c r="DD1906" s="294">
        <v>1240</v>
      </c>
      <c r="DE1906" s="294">
        <v>1410</v>
      </c>
      <c r="DF1906" s="294">
        <v>1621</v>
      </c>
      <c r="DG1906" s="187">
        <v>1833</v>
      </c>
      <c r="DH1906" s="294">
        <v>910</v>
      </c>
      <c r="DI1906" s="294">
        <v>962</v>
      </c>
      <c r="DJ1906" s="294">
        <v>1183</v>
      </c>
      <c r="DK1906" s="294">
        <v>1612</v>
      </c>
      <c r="DL1906" s="294">
        <v>1833</v>
      </c>
      <c r="DM1906" s="294">
        <v>2107</v>
      </c>
      <c r="DN1906" s="187">
        <v>2382</v>
      </c>
    </row>
    <row r="1907" spans="103:118" x14ac:dyDescent="0.2">
      <c r="CY1907" s="187" t="s">
        <v>497</v>
      </c>
      <c r="CZ1907" s="295">
        <v>76379</v>
      </c>
      <c r="DA1907" s="294">
        <v>750</v>
      </c>
      <c r="DB1907" s="294">
        <v>790</v>
      </c>
      <c r="DC1907" s="294">
        <v>970</v>
      </c>
      <c r="DD1907" s="294">
        <v>1330</v>
      </c>
      <c r="DE1907" s="294">
        <v>1510</v>
      </c>
      <c r="DF1907" s="294">
        <v>1736</v>
      </c>
      <c r="DG1907" s="187">
        <v>1963</v>
      </c>
      <c r="DH1907" s="294">
        <v>975</v>
      </c>
      <c r="DI1907" s="294">
        <v>1027</v>
      </c>
      <c r="DJ1907" s="294">
        <v>1261</v>
      </c>
      <c r="DK1907" s="294">
        <v>1729</v>
      </c>
      <c r="DL1907" s="294">
        <v>1963</v>
      </c>
      <c r="DM1907" s="294">
        <v>2256</v>
      </c>
      <c r="DN1907" s="187">
        <v>2551</v>
      </c>
    </row>
    <row r="1908" spans="103:118" x14ac:dyDescent="0.2">
      <c r="CY1908" s="187" t="s">
        <v>497</v>
      </c>
      <c r="CZ1908" s="295">
        <v>76389</v>
      </c>
      <c r="DA1908" s="294">
        <v>700</v>
      </c>
      <c r="DB1908" s="294">
        <v>740</v>
      </c>
      <c r="DC1908" s="294">
        <v>910</v>
      </c>
      <c r="DD1908" s="294">
        <v>1240</v>
      </c>
      <c r="DE1908" s="294">
        <v>1410</v>
      </c>
      <c r="DF1908" s="294">
        <v>1621</v>
      </c>
      <c r="DG1908" s="187">
        <v>1833</v>
      </c>
      <c r="DH1908" s="294">
        <v>910</v>
      </c>
      <c r="DI1908" s="294">
        <v>962</v>
      </c>
      <c r="DJ1908" s="294">
        <v>1183</v>
      </c>
      <c r="DK1908" s="294">
        <v>1612</v>
      </c>
      <c r="DL1908" s="294">
        <v>1833</v>
      </c>
      <c r="DM1908" s="294">
        <v>2107</v>
      </c>
      <c r="DN1908" s="187">
        <v>2382</v>
      </c>
    </row>
    <row r="1909" spans="103:118" x14ac:dyDescent="0.2">
      <c r="CY1909" s="187" t="s">
        <v>498</v>
      </c>
      <c r="CZ1909" s="295">
        <v>76020</v>
      </c>
      <c r="DA1909" s="294">
        <v>1060</v>
      </c>
      <c r="DB1909" s="294">
        <v>1160</v>
      </c>
      <c r="DC1909" s="294">
        <v>1350</v>
      </c>
      <c r="DD1909" s="294">
        <v>1800</v>
      </c>
      <c r="DE1909" s="294">
        <v>2180</v>
      </c>
      <c r="DF1909" s="294">
        <v>2507</v>
      </c>
      <c r="DG1909" s="187">
        <v>2834</v>
      </c>
      <c r="DH1909" s="294">
        <v>1378</v>
      </c>
      <c r="DI1909" s="294">
        <v>1508</v>
      </c>
      <c r="DJ1909" s="294">
        <v>1755</v>
      </c>
      <c r="DK1909" s="294">
        <v>2340</v>
      </c>
      <c r="DL1909" s="294">
        <v>2834</v>
      </c>
      <c r="DM1909" s="294">
        <v>3259</v>
      </c>
      <c r="DN1909" s="187">
        <v>3684</v>
      </c>
    </row>
    <row r="1910" spans="103:118" x14ac:dyDescent="0.2">
      <c r="CY1910" s="187" t="s">
        <v>498</v>
      </c>
      <c r="CZ1910" s="295">
        <v>76023</v>
      </c>
      <c r="DA1910" s="294">
        <v>1020</v>
      </c>
      <c r="DB1910" s="294">
        <v>1130</v>
      </c>
      <c r="DC1910" s="294">
        <v>1270</v>
      </c>
      <c r="DD1910" s="294">
        <v>1780</v>
      </c>
      <c r="DE1910" s="294">
        <v>1960</v>
      </c>
      <c r="DF1910" s="294">
        <v>2254</v>
      </c>
      <c r="DG1910" s="187">
        <v>2548</v>
      </c>
      <c r="DH1910" s="294">
        <v>1326</v>
      </c>
      <c r="DI1910" s="294">
        <v>1469</v>
      </c>
      <c r="DJ1910" s="294">
        <v>1651</v>
      </c>
      <c r="DK1910" s="294">
        <v>2314</v>
      </c>
      <c r="DL1910" s="294">
        <v>2548</v>
      </c>
      <c r="DM1910" s="294">
        <v>2930</v>
      </c>
      <c r="DN1910" s="187">
        <v>3312</v>
      </c>
    </row>
    <row r="1911" spans="103:118" x14ac:dyDescent="0.2">
      <c r="CY1911" s="187" t="s">
        <v>498</v>
      </c>
      <c r="CZ1911" s="295">
        <v>76052</v>
      </c>
      <c r="DA1911" s="294">
        <v>1770</v>
      </c>
      <c r="DB1911" s="294">
        <v>1920</v>
      </c>
      <c r="DC1911" s="294">
        <v>2250</v>
      </c>
      <c r="DD1911" s="294">
        <v>2950</v>
      </c>
      <c r="DE1911" s="294">
        <v>3630</v>
      </c>
      <c r="DF1911" s="294">
        <v>4174</v>
      </c>
      <c r="DG1911" s="187">
        <v>4719</v>
      </c>
      <c r="DH1911" s="294">
        <v>2301</v>
      </c>
      <c r="DI1911" s="294">
        <v>2496</v>
      </c>
      <c r="DJ1911" s="294">
        <v>2925</v>
      </c>
      <c r="DK1911" s="294">
        <v>3835</v>
      </c>
      <c r="DL1911" s="294">
        <v>4719</v>
      </c>
      <c r="DM1911" s="294">
        <v>5426</v>
      </c>
      <c r="DN1911" s="187">
        <v>6134</v>
      </c>
    </row>
    <row r="1912" spans="103:118" x14ac:dyDescent="0.2">
      <c r="CY1912" s="187" t="s">
        <v>498</v>
      </c>
      <c r="CZ1912" s="295">
        <v>76071</v>
      </c>
      <c r="DA1912" s="294">
        <v>860</v>
      </c>
      <c r="DB1912" s="294">
        <v>950</v>
      </c>
      <c r="DC1912" s="294">
        <v>1070</v>
      </c>
      <c r="DD1912" s="294">
        <v>1500</v>
      </c>
      <c r="DE1912" s="294">
        <v>1650</v>
      </c>
      <c r="DF1912" s="294">
        <v>1897</v>
      </c>
      <c r="DG1912" s="187">
        <v>2145</v>
      </c>
      <c r="DH1912" s="294">
        <v>1118</v>
      </c>
      <c r="DI1912" s="294">
        <v>1235</v>
      </c>
      <c r="DJ1912" s="294">
        <v>1391</v>
      </c>
      <c r="DK1912" s="294">
        <v>1950</v>
      </c>
      <c r="DL1912" s="294">
        <v>2145</v>
      </c>
      <c r="DM1912" s="294">
        <v>2466</v>
      </c>
      <c r="DN1912" s="187">
        <v>2788</v>
      </c>
    </row>
    <row r="1913" spans="103:118" x14ac:dyDescent="0.2">
      <c r="CY1913" s="187" t="s">
        <v>498</v>
      </c>
      <c r="CZ1913" s="295">
        <v>76073</v>
      </c>
      <c r="DA1913" s="294">
        <v>920</v>
      </c>
      <c r="DB1913" s="294">
        <v>1020</v>
      </c>
      <c r="DC1913" s="294">
        <v>1140</v>
      </c>
      <c r="DD1913" s="294">
        <v>1610</v>
      </c>
      <c r="DE1913" s="294">
        <v>1750</v>
      </c>
      <c r="DF1913" s="294">
        <v>2012</v>
      </c>
      <c r="DG1913" s="187">
        <v>2275</v>
      </c>
      <c r="DH1913" s="294">
        <v>1196</v>
      </c>
      <c r="DI1913" s="294">
        <v>1326</v>
      </c>
      <c r="DJ1913" s="294">
        <v>1482</v>
      </c>
      <c r="DK1913" s="294">
        <v>2093</v>
      </c>
      <c r="DL1913" s="294">
        <v>2275</v>
      </c>
      <c r="DM1913" s="294">
        <v>2615</v>
      </c>
      <c r="DN1913" s="187">
        <v>2957</v>
      </c>
    </row>
    <row r="1914" spans="103:118" x14ac:dyDescent="0.2">
      <c r="CY1914" s="13" t="s">
        <v>498</v>
      </c>
      <c r="CZ1914" s="295">
        <v>76078</v>
      </c>
      <c r="DA1914" s="13">
        <v>1190</v>
      </c>
      <c r="DB1914" s="13">
        <v>1310</v>
      </c>
      <c r="DC1914" s="13">
        <v>1480</v>
      </c>
      <c r="DD1914" s="13">
        <v>2060</v>
      </c>
      <c r="DE1914" s="13">
        <v>2280</v>
      </c>
      <c r="DF1914" s="13">
        <v>2622</v>
      </c>
      <c r="DG1914" s="13">
        <v>2964</v>
      </c>
      <c r="DH1914" s="13">
        <v>1547</v>
      </c>
      <c r="DI1914" s="13">
        <v>1703</v>
      </c>
      <c r="DJ1914" s="13">
        <v>1924</v>
      </c>
      <c r="DK1914" s="13">
        <v>2678</v>
      </c>
      <c r="DL1914" s="13">
        <v>2964</v>
      </c>
      <c r="DM1914" s="13">
        <v>3408</v>
      </c>
      <c r="DN1914" s="13">
        <v>3853</v>
      </c>
    </row>
    <row r="1915" spans="103:118" x14ac:dyDescent="0.2">
      <c r="CY1915" s="13" t="s">
        <v>498</v>
      </c>
      <c r="CZ1915" s="295">
        <v>76082</v>
      </c>
      <c r="DA1915" s="13">
        <v>1160</v>
      </c>
      <c r="DB1915" s="13">
        <v>1270</v>
      </c>
      <c r="DC1915" s="13">
        <v>1480</v>
      </c>
      <c r="DD1915" s="13">
        <v>1970</v>
      </c>
      <c r="DE1915" s="13">
        <v>2380</v>
      </c>
      <c r="DF1915" s="13">
        <v>2737</v>
      </c>
      <c r="DG1915" s="13">
        <v>3094</v>
      </c>
      <c r="DH1915" s="13">
        <v>1508</v>
      </c>
      <c r="DI1915" s="13">
        <v>1651</v>
      </c>
      <c r="DJ1915" s="13">
        <v>1924</v>
      </c>
      <c r="DK1915" s="13">
        <v>2561</v>
      </c>
      <c r="DL1915" s="13">
        <v>3094</v>
      </c>
      <c r="DM1915" s="13">
        <v>3558</v>
      </c>
      <c r="DN1915" s="13">
        <v>4022</v>
      </c>
    </row>
    <row r="1916" spans="103:118" x14ac:dyDescent="0.2">
      <c r="CY1916" s="13" t="s">
        <v>498</v>
      </c>
      <c r="CZ1916" s="295">
        <v>76225</v>
      </c>
      <c r="DA1916" s="13">
        <v>840</v>
      </c>
      <c r="DB1916" s="13">
        <v>860</v>
      </c>
      <c r="DC1916" s="13">
        <v>970</v>
      </c>
      <c r="DD1916" s="13">
        <v>1370</v>
      </c>
      <c r="DE1916" s="13">
        <v>1440</v>
      </c>
      <c r="DF1916" s="13">
        <v>1656</v>
      </c>
      <c r="DG1916" s="13">
        <v>1872</v>
      </c>
      <c r="DH1916" s="13">
        <v>1092</v>
      </c>
      <c r="DI1916" s="13">
        <v>1118</v>
      </c>
      <c r="DJ1916" s="13">
        <v>1261</v>
      </c>
      <c r="DK1916" s="13">
        <v>1781</v>
      </c>
      <c r="DL1916" s="13">
        <v>1872</v>
      </c>
      <c r="DM1916" s="13">
        <v>2152</v>
      </c>
      <c r="DN1916" s="13">
        <v>2433</v>
      </c>
    </row>
    <row r="1917" spans="103:118" x14ac:dyDescent="0.2">
      <c r="CY1917" s="13" t="s">
        <v>498</v>
      </c>
      <c r="CZ1917" s="295">
        <v>76234</v>
      </c>
      <c r="DA1917" s="13">
        <v>1000</v>
      </c>
      <c r="DB1917" s="13">
        <v>1110</v>
      </c>
      <c r="DC1917" s="13">
        <v>1240</v>
      </c>
      <c r="DD1917" s="13">
        <v>1750</v>
      </c>
      <c r="DE1917" s="13">
        <v>1900</v>
      </c>
      <c r="DF1917" s="13">
        <v>2185</v>
      </c>
      <c r="DG1917" s="13">
        <v>2470</v>
      </c>
      <c r="DH1917" s="13">
        <v>1300</v>
      </c>
      <c r="DI1917" s="13">
        <v>1443</v>
      </c>
      <c r="DJ1917" s="13">
        <v>1612</v>
      </c>
      <c r="DK1917" s="13">
        <v>2275</v>
      </c>
      <c r="DL1917" s="13">
        <v>2470</v>
      </c>
      <c r="DM1917" s="13">
        <v>2840</v>
      </c>
      <c r="DN1917" s="13">
        <v>3211</v>
      </c>
    </row>
    <row r="1918" spans="103:118" x14ac:dyDescent="0.2">
      <c r="CY1918" s="13" t="s">
        <v>498</v>
      </c>
      <c r="CZ1918" s="295">
        <v>76246</v>
      </c>
      <c r="DA1918" s="13">
        <v>950</v>
      </c>
      <c r="DB1918" s="13">
        <v>1050</v>
      </c>
      <c r="DC1918" s="13">
        <v>1180</v>
      </c>
      <c r="DD1918" s="13">
        <v>1660</v>
      </c>
      <c r="DE1918" s="13">
        <v>1810</v>
      </c>
      <c r="DF1918" s="13">
        <v>2081</v>
      </c>
      <c r="DG1918" s="13">
        <v>2353</v>
      </c>
      <c r="DH1918" s="13">
        <v>1235</v>
      </c>
      <c r="DI1918" s="13">
        <v>1365</v>
      </c>
      <c r="DJ1918" s="13">
        <v>1534</v>
      </c>
      <c r="DK1918" s="13">
        <v>2158</v>
      </c>
      <c r="DL1918" s="13">
        <v>2353</v>
      </c>
      <c r="DM1918" s="13">
        <v>2705</v>
      </c>
      <c r="DN1918" s="13">
        <v>3058</v>
      </c>
    </row>
    <row r="1919" spans="103:118" x14ac:dyDescent="0.2">
      <c r="CY1919" s="13" t="s">
        <v>498</v>
      </c>
      <c r="CZ1919" s="295">
        <v>76247</v>
      </c>
      <c r="DA1919" s="13">
        <v>1830</v>
      </c>
      <c r="DB1919" s="13">
        <v>1920</v>
      </c>
      <c r="DC1919" s="13">
        <v>2250</v>
      </c>
      <c r="DD1919" s="13">
        <v>2840</v>
      </c>
      <c r="DE1919" s="13">
        <v>3650</v>
      </c>
      <c r="DF1919" s="13">
        <v>4197</v>
      </c>
      <c r="DG1919" s="13">
        <v>4745</v>
      </c>
      <c r="DH1919" s="13">
        <v>2379</v>
      </c>
      <c r="DI1919" s="13">
        <v>2496</v>
      </c>
      <c r="DJ1919" s="13">
        <v>2925</v>
      </c>
      <c r="DK1919" s="13">
        <v>3692</v>
      </c>
      <c r="DL1919" s="13">
        <v>4745</v>
      </c>
      <c r="DM1919" s="13">
        <v>5456</v>
      </c>
      <c r="DN1919" s="13">
        <v>6168</v>
      </c>
    </row>
    <row r="1920" spans="103:118" x14ac:dyDescent="0.2">
      <c r="CY1920" s="13" t="s">
        <v>498</v>
      </c>
      <c r="CZ1920" s="295">
        <v>76249</v>
      </c>
      <c r="DA1920" s="13">
        <v>1510</v>
      </c>
      <c r="DB1920" s="13">
        <v>1590</v>
      </c>
      <c r="DC1920" s="13">
        <v>1860</v>
      </c>
      <c r="DD1920" s="13">
        <v>2340</v>
      </c>
      <c r="DE1920" s="13">
        <v>3010</v>
      </c>
      <c r="DF1920" s="13">
        <v>3461</v>
      </c>
      <c r="DG1920" s="13">
        <v>3913</v>
      </c>
      <c r="DH1920" s="13">
        <v>1963</v>
      </c>
      <c r="DI1920" s="13">
        <v>2067</v>
      </c>
      <c r="DJ1920" s="13">
        <v>2418</v>
      </c>
      <c r="DK1920" s="13">
        <v>3042</v>
      </c>
      <c r="DL1920" s="13">
        <v>3913</v>
      </c>
      <c r="DM1920" s="13">
        <v>4499</v>
      </c>
      <c r="DN1920" s="13">
        <v>5086</v>
      </c>
    </row>
    <row r="1921" spans="103:118" x14ac:dyDescent="0.2">
      <c r="CY1921" s="13" t="s">
        <v>498</v>
      </c>
      <c r="CZ1921" s="295">
        <v>76259</v>
      </c>
      <c r="DA1921" s="13">
        <v>1380</v>
      </c>
      <c r="DB1921" s="13">
        <v>1450</v>
      </c>
      <c r="DC1921" s="13">
        <v>1700</v>
      </c>
      <c r="DD1921" s="13">
        <v>2140</v>
      </c>
      <c r="DE1921" s="13">
        <v>2750</v>
      </c>
      <c r="DF1921" s="13">
        <v>3162</v>
      </c>
      <c r="DG1921" s="13">
        <v>3575</v>
      </c>
      <c r="DH1921" s="13">
        <v>1794</v>
      </c>
      <c r="DI1921" s="13">
        <v>1885</v>
      </c>
      <c r="DJ1921" s="13">
        <v>2210</v>
      </c>
      <c r="DK1921" s="13">
        <v>2782</v>
      </c>
      <c r="DL1921" s="13">
        <v>3575</v>
      </c>
      <c r="DM1921" s="13">
        <v>4110</v>
      </c>
      <c r="DN1921" s="13">
        <v>4647</v>
      </c>
    </row>
    <row r="1922" spans="103:118" x14ac:dyDescent="0.2">
      <c r="CY1922" s="13" t="s">
        <v>498</v>
      </c>
      <c r="CZ1922" s="295">
        <v>76267</v>
      </c>
      <c r="DA1922" s="13">
        <v>950</v>
      </c>
      <c r="DB1922" s="13">
        <v>1050</v>
      </c>
      <c r="DC1922" s="13">
        <v>1180</v>
      </c>
      <c r="DD1922" s="13">
        <v>1660</v>
      </c>
      <c r="DE1922" s="13">
        <v>1810</v>
      </c>
      <c r="DF1922" s="13">
        <v>2081</v>
      </c>
      <c r="DG1922" s="13">
        <v>2353</v>
      </c>
      <c r="DH1922" s="13">
        <v>1235</v>
      </c>
      <c r="DI1922" s="13">
        <v>1365</v>
      </c>
      <c r="DJ1922" s="13">
        <v>1534</v>
      </c>
      <c r="DK1922" s="13">
        <v>2158</v>
      </c>
      <c r="DL1922" s="13">
        <v>2353</v>
      </c>
      <c r="DM1922" s="13">
        <v>2705</v>
      </c>
      <c r="DN1922" s="13">
        <v>3058</v>
      </c>
    </row>
    <row r="1923" spans="103:118" x14ac:dyDescent="0.2">
      <c r="CY1923" s="13" t="s">
        <v>498</v>
      </c>
      <c r="CZ1923" s="295">
        <v>76270</v>
      </c>
      <c r="DA1923" s="13">
        <v>870</v>
      </c>
      <c r="DB1923" s="13">
        <v>950</v>
      </c>
      <c r="DC1923" s="13">
        <v>1110</v>
      </c>
      <c r="DD1923" s="13">
        <v>1540</v>
      </c>
      <c r="DE1923" s="13">
        <v>1710</v>
      </c>
      <c r="DF1923" s="13">
        <v>1966</v>
      </c>
      <c r="DG1923" s="13">
        <v>2223</v>
      </c>
      <c r="DH1923" s="13">
        <v>1131</v>
      </c>
      <c r="DI1923" s="13">
        <v>1235</v>
      </c>
      <c r="DJ1923" s="13">
        <v>1443</v>
      </c>
      <c r="DK1923" s="13">
        <v>2002</v>
      </c>
      <c r="DL1923" s="13">
        <v>2223</v>
      </c>
      <c r="DM1923" s="13">
        <v>2555</v>
      </c>
      <c r="DN1923" s="13">
        <v>2889</v>
      </c>
    </row>
    <row r="1924" spans="103:118" x14ac:dyDescent="0.2">
      <c r="CY1924" s="13" t="s">
        <v>498</v>
      </c>
      <c r="CZ1924" s="295">
        <v>76426</v>
      </c>
      <c r="DA1924" s="13">
        <v>850</v>
      </c>
      <c r="DB1924" s="13">
        <v>940</v>
      </c>
      <c r="DC1924" s="13">
        <v>1060</v>
      </c>
      <c r="DD1924" s="13">
        <v>1490</v>
      </c>
      <c r="DE1924" s="13">
        <v>1620</v>
      </c>
      <c r="DF1924" s="13">
        <v>1863</v>
      </c>
      <c r="DG1924" s="13">
        <v>2106</v>
      </c>
      <c r="DH1924" s="13">
        <v>1105</v>
      </c>
      <c r="DI1924" s="13">
        <v>1222</v>
      </c>
      <c r="DJ1924" s="13">
        <v>1378</v>
      </c>
      <c r="DK1924" s="13">
        <v>1937</v>
      </c>
      <c r="DL1924" s="13">
        <v>2106</v>
      </c>
      <c r="DM1924" s="13">
        <v>2421</v>
      </c>
      <c r="DN1924" s="13">
        <v>2737</v>
      </c>
    </row>
    <row r="1925" spans="103:118" x14ac:dyDescent="0.2">
      <c r="CY1925" s="13" t="s">
        <v>498</v>
      </c>
      <c r="CZ1925" s="295">
        <v>76431</v>
      </c>
      <c r="DA1925" s="13">
        <v>940</v>
      </c>
      <c r="DB1925" s="13">
        <v>1040</v>
      </c>
      <c r="DC1925" s="13">
        <v>1170</v>
      </c>
      <c r="DD1925" s="13">
        <v>1650</v>
      </c>
      <c r="DE1925" s="13">
        <v>1790</v>
      </c>
      <c r="DF1925" s="13">
        <v>2058</v>
      </c>
      <c r="DG1925" s="13">
        <v>2327</v>
      </c>
      <c r="DH1925" s="13">
        <v>1222</v>
      </c>
      <c r="DI1925" s="13">
        <v>1352</v>
      </c>
      <c r="DJ1925" s="13">
        <v>1521</v>
      </c>
      <c r="DK1925" s="13">
        <v>2145</v>
      </c>
      <c r="DL1925" s="13">
        <v>2327</v>
      </c>
      <c r="DM1925" s="13">
        <v>2675</v>
      </c>
      <c r="DN1925" s="13">
        <v>3025</v>
      </c>
    </row>
    <row r="1926" spans="103:118" x14ac:dyDescent="0.2">
      <c r="CY1926" s="13" t="s">
        <v>498</v>
      </c>
      <c r="CZ1926" s="295">
        <v>76458</v>
      </c>
      <c r="DA1926" s="13">
        <v>950</v>
      </c>
      <c r="DB1926" s="13">
        <v>1050</v>
      </c>
      <c r="DC1926" s="13">
        <v>1180</v>
      </c>
      <c r="DD1926" s="13">
        <v>1660</v>
      </c>
      <c r="DE1926" s="13">
        <v>1810</v>
      </c>
      <c r="DF1926" s="13">
        <v>2081</v>
      </c>
      <c r="DG1926" s="13">
        <v>2353</v>
      </c>
      <c r="DH1926" s="13">
        <v>1235</v>
      </c>
      <c r="DI1926" s="13">
        <v>1365</v>
      </c>
      <c r="DJ1926" s="13">
        <v>1534</v>
      </c>
      <c r="DK1926" s="13">
        <v>2158</v>
      </c>
      <c r="DL1926" s="13">
        <v>2353</v>
      </c>
      <c r="DM1926" s="13">
        <v>2705</v>
      </c>
      <c r="DN1926" s="13">
        <v>3058</v>
      </c>
    </row>
    <row r="1927" spans="103:118" x14ac:dyDescent="0.2">
      <c r="CY1927" s="13" t="s">
        <v>498</v>
      </c>
      <c r="CZ1927" s="295">
        <v>76487</v>
      </c>
      <c r="DA1927" s="13">
        <v>1590</v>
      </c>
      <c r="DB1927" s="13">
        <v>1740</v>
      </c>
      <c r="DC1927" s="13">
        <v>2020</v>
      </c>
      <c r="DD1927" s="13">
        <v>2710</v>
      </c>
      <c r="DE1927" s="13">
        <v>3220</v>
      </c>
      <c r="DF1927" s="13">
        <v>3703</v>
      </c>
      <c r="DG1927" s="13">
        <v>4186</v>
      </c>
      <c r="DH1927" s="13">
        <v>2067</v>
      </c>
      <c r="DI1927" s="13">
        <v>2262</v>
      </c>
      <c r="DJ1927" s="13">
        <v>2626</v>
      </c>
      <c r="DK1927" s="13">
        <v>3523</v>
      </c>
      <c r="DL1927" s="13">
        <v>4186</v>
      </c>
      <c r="DM1927" s="13">
        <v>4813</v>
      </c>
      <c r="DN1927" s="13">
        <v>5441</v>
      </c>
    </row>
  </sheetData>
  <sheetProtection algorithmName="SHA-512" hashValue="NqLUEE/kMlXCV6sOWr7lGlmGPQFyh3faRgAdYqGrIsoZSXxp/heXE2jVBkC8WOIXV9Zl48mAahxrO126mo/ceA==" saltValue="1MHsfAZ1nnlgoscvLXeRrg==" spinCount="100000" sheet="1" selectLockedCells="1"/>
  <dataConsolidate/>
  <mergeCells count="140">
    <mergeCell ref="I111:N111"/>
    <mergeCell ref="P111:U111"/>
    <mergeCell ref="W111:AB111"/>
    <mergeCell ref="H112:N112"/>
    <mergeCell ref="O112:U112"/>
    <mergeCell ref="V112:AB112"/>
    <mergeCell ref="O77:U77"/>
    <mergeCell ref="V77:AB77"/>
    <mergeCell ref="A63:AB63"/>
    <mergeCell ref="A65:AB65"/>
    <mergeCell ref="H89:N90"/>
    <mergeCell ref="O89:U90"/>
    <mergeCell ref="V89:AB90"/>
    <mergeCell ref="A101:G110"/>
    <mergeCell ref="L101:M101"/>
    <mergeCell ref="S101:T101"/>
    <mergeCell ref="Z101:AA101"/>
    <mergeCell ref="L104:M104"/>
    <mergeCell ref="S104:T104"/>
    <mergeCell ref="Z104:AA104"/>
    <mergeCell ref="L91:M91"/>
    <mergeCell ref="S91:T91"/>
    <mergeCell ref="Z91:AA91"/>
    <mergeCell ref="A92:G99"/>
    <mergeCell ref="H81:N82"/>
    <mergeCell ref="O81:U82"/>
    <mergeCell ref="V81:AB82"/>
    <mergeCell ref="V75:AB76"/>
    <mergeCell ref="H77:N77"/>
    <mergeCell ref="Z54:AB54"/>
    <mergeCell ref="Z56:AB56"/>
    <mergeCell ref="A59:AB59"/>
    <mergeCell ref="W56:Y56"/>
    <mergeCell ref="Z67:AB67"/>
    <mergeCell ref="A62:AB62"/>
    <mergeCell ref="Z61:AB61"/>
    <mergeCell ref="A67:Y67"/>
    <mergeCell ref="Z55:AB55"/>
    <mergeCell ref="Z57:AB57"/>
    <mergeCell ref="H87:N88"/>
    <mergeCell ref="O87:U88"/>
    <mergeCell ref="V87:AB88"/>
    <mergeCell ref="W42:Y42"/>
    <mergeCell ref="W43:Y43"/>
    <mergeCell ref="W45:Y45"/>
    <mergeCell ref="W51:Y51"/>
    <mergeCell ref="A37:AB37"/>
    <mergeCell ref="Z50:AB50"/>
    <mergeCell ref="Z51:AB51"/>
    <mergeCell ref="H83:N84"/>
    <mergeCell ref="O83:U84"/>
    <mergeCell ref="V83:AB84"/>
    <mergeCell ref="H85:N86"/>
    <mergeCell ref="O85:U86"/>
    <mergeCell ref="V85:AB86"/>
    <mergeCell ref="A78:G78"/>
    <mergeCell ref="H78:N78"/>
    <mergeCell ref="O78:U78"/>
    <mergeCell ref="V78:AB78"/>
    <mergeCell ref="Z44:AB44"/>
    <mergeCell ref="H79:N80"/>
    <mergeCell ref="O79:U80"/>
    <mergeCell ref="V79:AB80"/>
    <mergeCell ref="A124:AB126"/>
    <mergeCell ref="I115:N116"/>
    <mergeCell ref="P115:U116"/>
    <mergeCell ref="W115:AB116"/>
    <mergeCell ref="A120:AB120"/>
    <mergeCell ref="I113:N113"/>
    <mergeCell ref="P113:U113"/>
    <mergeCell ref="W113:AB113"/>
    <mergeCell ref="H114:N114"/>
    <mergeCell ref="O114:U114"/>
    <mergeCell ref="V114:AB114"/>
    <mergeCell ref="Z118:AB118"/>
    <mergeCell ref="Z122:AB122"/>
    <mergeCell ref="L92:M92"/>
    <mergeCell ref="S92:T92"/>
    <mergeCell ref="Z92:AA92"/>
    <mergeCell ref="L95:M95"/>
    <mergeCell ref="S95:T95"/>
    <mergeCell ref="Z95:AA95"/>
    <mergeCell ref="L100:M100"/>
    <mergeCell ref="S100:T100"/>
    <mergeCell ref="Z100:AA100"/>
    <mergeCell ref="AR68:BD76"/>
    <mergeCell ref="V69:AB69"/>
    <mergeCell ref="A73:AB73"/>
    <mergeCell ref="A74:G74"/>
    <mergeCell ref="H74:N74"/>
    <mergeCell ref="O74:U74"/>
    <mergeCell ref="V74:AB74"/>
    <mergeCell ref="H75:N76"/>
    <mergeCell ref="O75:U76"/>
    <mergeCell ref="V68:AB68"/>
    <mergeCell ref="Z33:AB33"/>
    <mergeCell ref="O40:AB40"/>
    <mergeCell ref="A1:AB1"/>
    <mergeCell ref="A2:AB2"/>
    <mergeCell ref="H6:U6"/>
    <mergeCell ref="Z6:AB6"/>
    <mergeCell ref="H7:U7"/>
    <mergeCell ref="A9:AB9"/>
    <mergeCell ref="Z15:AB15"/>
    <mergeCell ref="Z11:AB11"/>
    <mergeCell ref="Z16:AB16"/>
    <mergeCell ref="N14:U20"/>
    <mergeCell ref="Z18:AB18"/>
    <mergeCell ref="Z19:AB19"/>
    <mergeCell ref="Z20:AB20"/>
    <mergeCell ref="W19:Y19"/>
    <mergeCell ref="Z14:AB14"/>
    <mergeCell ref="Z13:AB13"/>
    <mergeCell ref="Z12:AB12"/>
    <mergeCell ref="Z17:AB17"/>
    <mergeCell ref="W17:Y17"/>
    <mergeCell ref="AJ27:AQ28"/>
    <mergeCell ref="O48:AB48"/>
    <mergeCell ref="O53:AB53"/>
    <mergeCell ref="AR65:BD67"/>
    <mergeCell ref="W25:Y25"/>
    <mergeCell ref="Z25:AB25"/>
    <mergeCell ref="Z21:AB21"/>
    <mergeCell ref="Z22:AB22"/>
    <mergeCell ref="Z23:AB23"/>
    <mergeCell ref="Z24:AB24"/>
    <mergeCell ref="A27:AB27"/>
    <mergeCell ref="Z31:AB31"/>
    <mergeCell ref="W32:Y32"/>
    <mergeCell ref="Z45:AB45"/>
    <mergeCell ref="Z49:AB49"/>
    <mergeCell ref="Z34:AB34"/>
    <mergeCell ref="W34:Y34"/>
    <mergeCell ref="Z30:AB30"/>
    <mergeCell ref="Z29:AB29"/>
    <mergeCell ref="Z35:AB35"/>
    <mergeCell ref="Z41:AB41"/>
    <mergeCell ref="Z42:AB42"/>
    <mergeCell ref="Z43:AB43"/>
    <mergeCell ref="Z32:AB32"/>
  </mergeCells>
  <conditionalFormatting sqref="Z20">
    <cfRule type="expression" dxfId="311" priority="345">
      <formula>$A$27="Enter the number of household members in the household."</formula>
    </cfRule>
  </conditionalFormatting>
  <conditionalFormatting sqref="Z35">
    <cfRule type="expression" dxfId="310" priority="342">
      <formula>$A$37="Select whether or not you will increase the rent standard by up to 10 percent."</formula>
    </cfRule>
  </conditionalFormatting>
  <conditionalFormatting sqref="Z30">
    <cfRule type="expression" dxfId="309" priority="343">
      <formula>$A$37="Enter the fiscal year of the current rent standard table."</formula>
    </cfRule>
  </conditionalFormatting>
  <conditionalFormatting sqref="O40">
    <cfRule type="expression" dxfId="308" priority="319">
      <formula>$A$59="Enter the address of the proposed unit."</formula>
    </cfRule>
  </conditionalFormatting>
  <conditionalFormatting sqref="Z41">
    <cfRule type="expression" dxfId="307" priority="318">
      <formula>$A$59="Enter the total unit rent for the proposed unit."</formula>
    </cfRule>
  </conditionalFormatting>
  <conditionalFormatting sqref="Z44">
    <cfRule type="expression" dxfId="306" priority="316">
      <formula>$A$59="Select whether or not the proposed unit will require a utility allowance."</formula>
    </cfRule>
  </conditionalFormatting>
  <conditionalFormatting sqref="O48">
    <cfRule type="expression" dxfId="305" priority="314">
      <formula>$A$59="Enter the address of comparison unit 1."</formula>
    </cfRule>
  </conditionalFormatting>
  <conditionalFormatting sqref="Z49">
    <cfRule type="expression" dxfId="304" priority="313">
      <formula>$A$59="Enter the total unit rent for comparison unit 1."</formula>
    </cfRule>
  </conditionalFormatting>
  <conditionalFormatting sqref="Z50">
    <cfRule type="expression" dxfId="303" priority="312">
      <formula>$A$59="Select whether or not comparison unit 1 would require a utility allowance."</formula>
    </cfRule>
  </conditionalFormatting>
  <conditionalFormatting sqref="O53">
    <cfRule type="expression" dxfId="302" priority="310">
      <formula>$A$59="Enter the address of comparison unit 2."</formula>
    </cfRule>
  </conditionalFormatting>
  <conditionalFormatting sqref="Z54">
    <cfRule type="expression" dxfId="301" priority="309">
      <formula>$A$59="Enter the total unit rent for comparison unit 2."</formula>
    </cfRule>
  </conditionalFormatting>
  <conditionalFormatting sqref="Z55">
    <cfRule type="expression" dxfId="300" priority="308">
      <formula>$A$59="Select whether or not comparison unit 2 would require a utility allowance."</formula>
    </cfRule>
  </conditionalFormatting>
  <conditionalFormatting sqref="AF59">
    <cfRule type="cellIs" dxfId="299" priority="303" operator="equal">
      <formula>"No"</formula>
    </cfRule>
    <cfRule type="cellIs" dxfId="298" priority="304" operator="equal">
      <formula>"Yes"</formula>
    </cfRule>
  </conditionalFormatting>
  <conditionalFormatting sqref="AG59">
    <cfRule type="cellIs" dxfId="297" priority="301" operator="equal">
      <formula>"No"</formula>
    </cfRule>
    <cfRule type="cellIs" dxfId="296" priority="302" operator="equal">
      <formula>"Yes"</formula>
    </cfRule>
  </conditionalFormatting>
  <conditionalFormatting sqref="B45:C45">
    <cfRule type="expression" dxfId="295" priority="297">
      <formula>$AE$45=1</formula>
    </cfRule>
  </conditionalFormatting>
  <conditionalFormatting sqref="C51:D51">
    <cfRule type="expression" dxfId="294" priority="296">
      <formula>$AE$51=1</formula>
    </cfRule>
  </conditionalFormatting>
  <conditionalFormatting sqref="C56:D56">
    <cfRule type="expression" dxfId="293" priority="295">
      <formula>$AE$56=1</formula>
    </cfRule>
  </conditionalFormatting>
  <conditionalFormatting sqref="A62">
    <cfRule type="expression" dxfId="292" priority="293">
      <formula>$A$59="Briefly explain why you will grant an exception to the Occupancy Standards in the space below."</formula>
    </cfRule>
  </conditionalFormatting>
  <conditionalFormatting sqref="A124">
    <cfRule type="expression" dxfId="291" priority="242">
      <formula>SUM($BB$111:$BJ$111)&gt;0</formula>
    </cfRule>
  </conditionalFormatting>
  <conditionalFormatting sqref="A124">
    <cfRule type="cellIs" dxfId="290" priority="168" operator="equal">
      <formula>"Select the utilities that will be paid by the owner or another source."</formula>
    </cfRule>
    <cfRule type="cellIs" dxfId="289" priority="169" operator="equal">
      <formula>"This unit has not been approved. Complete the screening and certification."</formula>
    </cfRule>
    <cfRule type="cellIs" dxfId="288" priority="172" operator="equal">
      <formula>"This unit has not been approved. Complete the certification."</formula>
    </cfRule>
    <cfRule type="expression" dxfId="287" priority="173">
      <formula>SUM($BB$85:$BD$85)&gt;0</formula>
    </cfRule>
    <cfRule type="cellIs" dxfId="286" priority="192" operator="equal">
      <formula>CONCATENATE("The gross rent of the proposed unit is at or below the lower of the rent standard or reasonable rent. The proposed unit is approved. ","Please attach documentation of the comparison unit values, the utility schedule, and any other relevant documentation.")</formula>
    </cfRule>
    <cfRule type="cellIs" dxfId="285" priority="241" operator="equal">
      <formula>"Error. Specific types of utilities may be paid by either the owner or the household, not both. Assign specific utilities to one or the other."</formula>
    </cfRule>
  </conditionalFormatting>
  <conditionalFormatting sqref="H79:N80">
    <cfRule type="expression" dxfId="284" priority="191">
      <formula>$BB$79=1</formula>
    </cfRule>
  </conditionalFormatting>
  <conditionalFormatting sqref="O79:U80">
    <cfRule type="expression" dxfId="283" priority="190">
      <formula>$BC$79=1</formula>
    </cfRule>
  </conditionalFormatting>
  <conditionalFormatting sqref="V79:AB80">
    <cfRule type="expression" dxfId="282" priority="189">
      <formula>$BD$79=1</formula>
    </cfRule>
  </conditionalFormatting>
  <conditionalFormatting sqref="H81:N82">
    <cfRule type="expression" dxfId="281" priority="188">
      <formula>$BB$80=1</formula>
    </cfRule>
  </conditionalFormatting>
  <conditionalFormatting sqref="O81:U82">
    <cfRule type="expression" dxfId="280" priority="187">
      <formula>$BC$80=1</formula>
    </cfRule>
  </conditionalFormatting>
  <conditionalFormatting sqref="V81:AB82">
    <cfRule type="expression" dxfId="279" priority="186">
      <formula>$BD$80=1</formula>
    </cfRule>
  </conditionalFormatting>
  <conditionalFormatting sqref="H83:N84">
    <cfRule type="expression" dxfId="278" priority="185">
      <formula>$BB$81=1</formula>
    </cfRule>
  </conditionalFormatting>
  <conditionalFormatting sqref="O83:U84">
    <cfRule type="expression" dxfId="277" priority="184">
      <formula>$BC$81=1</formula>
    </cfRule>
  </conditionalFormatting>
  <conditionalFormatting sqref="V83:AB84">
    <cfRule type="expression" dxfId="276" priority="183">
      <formula>$BD$81=1</formula>
    </cfRule>
  </conditionalFormatting>
  <conditionalFormatting sqref="H85:N86">
    <cfRule type="expression" dxfId="275" priority="182">
      <formula>$BB$82=1</formula>
    </cfRule>
  </conditionalFormatting>
  <conditionalFormatting sqref="O85:U86">
    <cfRule type="expression" dxfId="274" priority="181">
      <formula>$BC$82=1</formula>
    </cfRule>
  </conditionalFormatting>
  <conditionalFormatting sqref="V85:AB86">
    <cfRule type="expression" dxfId="273" priority="180">
      <formula>$BD$82=1</formula>
    </cfRule>
  </conditionalFormatting>
  <conditionalFormatting sqref="H87:N88">
    <cfRule type="expression" dxfId="272" priority="179">
      <formula>$BB$83=1</formula>
    </cfRule>
  </conditionalFormatting>
  <conditionalFormatting sqref="O87:U88">
    <cfRule type="expression" dxfId="271" priority="178">
      <formula>$BC$83=1</formula>
    </cfRule>
  </conditionalFormatting>
  <conditionalFormatting sqref="V87:AB88">
    <cfRule type="expression" dxfId="270" priority="177">
      <formula>$BD$83=1</formula>
    </cfRule>
  </conditionalFormatting>
  <conditionalFormatting sqref="H89:N90">
    <cfRule type="expression" dxfId="269" priority="176">
      <formula>$BB$84=1</formula>
    </cfRule>
  </conditionalFormatting>
  <conditionalFormatting sqref="O89:U90">
    <cfRule type="expression" dxfId="268" priority="175">
      <formula>$BC$84=1</formula>
    </cfRule>
  </conditionalFormatting>
  <conditionalFormatting sqref="V89:AB90">
    <cfRule type="expression" dxfId="267" priority="174">
      <formula>$BD$84=1</formula>
    </cfRule>
  </conditionalFormatting>
  <conditionalFormatting sqref="A63">
    <cfRule type="cellIs" dxfId="266" priority="171" operator="equal">
      <formula>"Looking good! Proceed to page 2."</formula>
    </cfRule>
  </conditionalFormatting>
  <conditionalFormatting sqref="N14">
    <cfRule type="cellIs" dxfId="265" priority="152" operator="equal">
      <formula>"Caution: Insufficient private space. Increase the number of bedrooms the household will use, grant an exception, or select a new unit."</formula>
    </cfRule>
  </conditionalFormatting>
  <conditionalFormatting sqref="Z22">
    <cfRule type="expression" dxfId="264" priority="365">
      <formula>$A$27="The number of bedrooms you've authorized doesn't correspond with the Occupancy Standards. Select Yes if you will grant an exception."</formula>
    </cfRule>
    <cfRule type="expression" dxfId="263" priority="366">
      <formula>$A$27="The number of bedrooms you've authorized corresponds with the Occupancy Standards. Select No."</formula>
    </cfRule>
    <cfRule type="expression" dxfId="262" priority="368">
      <formula>$A$27="Select whether or not you will grant an exception to the Occupancy Standards."</formula>
    </cfRule>
  </conditionalFormatting>
  <conditionalFormatting sqref="Z19">
    <cfRule type="expression" dxfId="261" priority="81">
      <formula>$A$27="Error. Insufficient private space. Increase the number of bedrooms the household will use, grant an exception, or select a new unit."</formula>
    </cfRule>
    <cfRule type="expression" dxfId="260" priority="369">
      <formula>$A$27="Error. You have granted an exception to authorize more bedrooms, but the household will use fewer bedrooms than you have authorized."</formula>
    </cfRule>
    <cfRule type="expression" dxfId="259" priority="374">
      <formula>$A$27="This question is for shared housing arrangements. Delete this selection."</formula>
    </cfRule>
    <cfRule type="expression" dxfId="258" priority="375">
      <formula>$A$27="Select the number of bedrooms the household will use."</formula>
    </cfRule>
    <cfRule type="expression" dxfId="257" priority="23">
      <formula>$AD$19=0</formula>
    </cfRule>
    <cfRule type="expression" dxfId="256" priority="371">
      <formula>$A$27="Invalid selection. Select the number of bedrooms the household will use."</formula>
    </cfRule>
  </conditionalFormatting>
  <conditionalFormatting sqref="Z18">
    <cfRule type="expression" dxfId="255" priority="379">
      <formula>$A$27="At minimum, shared housing arrangements require two bedrooms."</formula>
    </cfRule>
    <cfRule type="expression" dxfId="254" priority="380">
      <formula>$A$27="Select the total number of bedrooms in the unit."</formula>
    </cfRule>
  </conditionalFormatting>
  <conditionalFormatting sqref="Z15">
    <cfRule type="expression" dxfId="253" priority="382">
      <formula>$A$27="Select a county."</formula>
    </cfRule>
  </conditionalFormatting>
  <conditionalFormatting sqref="Z16">
    <cfRule type="expression" dxfId="252" priority="384">
      <formula>$A$27="Select whether or not this will be a shared housing arrangement."</formula>
    </cfRule>
  </conditionalFormatting>
  <conditionalFormatting sqref="H6:U6">
    <cfRule type="expression" dxfId="251" priority="150">
      <formula>$A$9="Enter a client name and/or ID number."</formula>
    </cfRule>
  </conditionalFormatting>
  <conditionalFormatting sqref="Z6:AB6">
    <cfRule type="expression" dxfId="250" priority="148">
      <formula>$A$9="Enter the examination date."</formula>
    </cfRule>
  </conditionalFormatting>
  <conditionalFormatting sqref="H7:U7">
    <cfRule type="expression" dxfId="249" priority="146">
      <formula>$A$9="Enter a housing case manager name."</formula>
    </cfRule>
  </conditionalFormatting>
  <conditionalFormatting sqref="H113:N114 N100:N110">
    <cfRule type="expression" dxfId="248" priority="133">
      <formula>$AO$81=1</formula>
    </cfRule>
  </conditionalFormatting>
  <conditionalFormatting sqref="O113:U114 U100:U110">
    <cfRule type="expression" dxfId="247" priority="132">
      <formula>$AP$81=1</formula>
    </cfRule>
  </conditionalFormatting>
  <conditionalFormatting sqref="V113:AB114 AB100:AB110">
    <cfRule type="expression" dxfId="246" priority="131">
      <formula>$AQ$81=1</formula>
    </cfRule>
  </conditionalFormatting>
  <conditionalFormatting sqref="H91:H110">
    <cfRule type="expression" dxfId="245" priority="130">
      <formula>AND(BL91=1,$A$124="Error. Specific types of utilities may be paid by either the owner or the household, not both. Assign specific utilities to one or the other.")</formula>
    </cfRule>
  </conditionalFormatting>
  <conditionalFormatting sqref="O91:O110">
    <cfRule type="expression" dxfId="244" priority="129">
      <formula>AND(BM91=1,$A$124="Error. Specific types of utilities may be paid by either the owner or the household, not both. Assign specific utilities to one or the other.")</formula>
    </cfRule>
  </conditionalFormatting>
  <conditionalFormatting sqref="V91:V110">
    <cfRule type="expression" dxfId="243" priority="128">
      <formula>AND(BN91=1,$A$124="Error. Specific types of utilities may be paid by either the owner or the household, not both. Assign specific utilities to one or the other.")</formula>
    </cfRule>
  </conditionalFormatting>
  <conditionalFormatting sqref="L91:M92 L95:M95 L100:M101 L104:M104">
    <cfRule type="expression" dxfId="242" priority="121">
      <formula>AND(BC91=1,$A$124="Complete the entry.")</formula>
    </cfRule>
    <cfRule type="expression" dxfId="241" priority="127">
      <formula>AND(BP91=1,$A$124="Error. Specific types of utilities may be paid by either the owner or the household, not both. Assign specific utilities to one or the other.")</formula>
    </cfRule>
  </conditionalFormatting>
  <conditionalFormatting sqref="S91:T92 S95:T95 S100:T101 S104:T104">
    <cfRule type="expression" dxfId="240" priority="120">
      <formula>AND(BF91=1,$A$124="Complete the entry.")</formula>
    </cfRule>
    <cfRule type="expression" dxfId="239" priority="126">
      <formula>AND(BQ91=1,$A$124="Error. Specific types of utilities may be paid by either the owner or the household, not both. Assign specific utilities to one or the other.")</formula>
    </cfRule>
  </conditionalFormatting>
  <conditionalFormatting sqref="Z91:AA92 Z95:AA95 Z100:AA101 Z104:AA104">
    <cfRule type="expression" dxfId="238" priority="119">
      <formula>AND(BI91=1,$A$124="Complete the entry.")</formula>
    </cfRule>
    <cfRule type="expression" dxfId="237" priority="125">
      <formula>AND(BR91=1,$A$124="Error. Specific types of utilities may be paid by either the owner or the household, not both. Assign specific utilities to one or the other.")</formula>
    </cfRule>
  </conditionalFormatting>
  <conditionalFormatting sqref="H91:H92 H95 H100:H110">
    <cfRule type="expression" dxfId="236" priority="124">
      <formula>AND(BB91=1,$A$124="Complete the entry.")</formula>
    </cfRule>
  </conditionalFormatting>
  <conditionalFormatting sqref="O91:O92 O95 O100:O110">
    <cfRule type="expression" dxfId="235" priority="123">
      <formula>AND(BE91=1,$A$124="Complete the entry.")</formula>
    </cfRule>
  </conditionalFormatting>
  <conditionalFormatting sqref="V91:V92 V95 V100:V110">
    <cfRule type="expression" dxfId="234" priority="122">
      <formula>AND(BH91=1,$A$124="Complete the entry.")</formula>
    </cfRule>
  </conditionalFormatting>
  <conditionalFormatting sqref="N100:N110">
    <cfRule type="expression" dxfId="233" priority="118">
      <formula>AND(BD100=1,$A$124="Complete the entry.")</formula>
    </cfRule>
  </conditionalFormatting>
  <conditionalFormatting sqref="U100:U110">
    <cfRule type="expression" dxfId="232" priority="117">
      <formula>AND(BG100=1,$A$124="Complete the entry.")</formula>
    </cfRule>
  </conditionalFormatting>
  <conditionalFormatting sqref="AB100:AB110">
    <cfRule type="expression" dxfId="231" priority="116">
      <formula>AND(BJ100=1,$A$124="Complete the entry.")</formula>
    </cfRule>
  </conditionalFormatting>
  <conditionalFormatting sqref="H91:H99">
    <cfRule type="expression" dxfId="230" priority="115">
      <formula>AND(BT91=1,$A$124="Select the utilities that will be paid by the owner or another source.")</formula>
    </cfRule>
  </conditionalFormatting>
  <conditionalFormatting sqref="O91:O99">
    <cfRule type="expression" dxfId="229" priority="114">
      <formula>AND(BU91=1,$A$124="Select the utilities that will be paid by the owner or another source.")</formula>
    </cfRule>
  </conditionalFormatting>
  <conditionalFormatting sqref="V91:V99">
    <cfRule type="expression" dxfId="228" priority="113">
      <formula>AND(BV91=1,$A$124="Select the utilities that will be paid by the owner or another source.")</formula>
    </cfRule>
  </conditionalFormatting>
  <conditionalFormatting sqref="A124:AB126">
    <cfRule type="cellIs" dxfId="227" priority="112" operator="equal">
      <formula>"Please enter the correct utility allowances for the proposed unit and/or the comparison units."</formula>
    </cfRule>
  </conditionalFormatting>
  <conditionalFormatting sqref="Z14">
    <cfRule type="expression" dxfId="226" priority="110">
      <formula>$A$27="Enter a zip code."</formula>
    </cfRule>
  </conditionalFormatting>
  <conditionalFormatting sqref="Z11">
    <cfRule type="expression" dxfId="225" priority="1474">
      <formula>$A$27="Select whether this is a TBRA or TSH examination."</formula>
    </cfRule>
  </conditionalFormatting>
  <conditionalFormatting sqref="Z29">
    <cfRule type="expression" dxfId="224" priority="1979">
      <formula>$A$37="Select whether you are using Fair Market Rent or an Exception Rent Standard."</formula>
    </cfRule>
  </conditionalFormatting>
  <conditionalFormatting sqref="Z12">
    <cfRule type="expression" dxfId="223" priority="108">
      <formula>$A$27="Select whether this is a new or current household."</formula>
    </cfRule>
  </conditionalFormatting>
  <conditionalFormatting sqref="A25:B25">
    <cfRule type="expression" dxfId="222" priority="105">
      <formula>$AC$25=1</formula>
    </cfRule>
  </conditionalFormatting>
  <conditionalFormatting sqref="A34:B34">
    <cfRule type="expression" dxfId="221" priority="55">
      <formula>$AC$34=1</formula>
    </cfRule>
  </conditionalFormatting>
  <conditionalFormatting sqref="A17:B17">
    <cfRule type="expression" dxfId="220" priority="52">
      <formula>$AD$17=0</formula>
    </cfRule>
  </conditionalFormatting>
  <conditionalFormatting sqref="AM43">
    <cfRule type="cellIs" dxfId="219" priority="46" operator="equal">
      <formula>"Yes"</formula>
    </cfRule>
  </conditionalFormatting>
  <conditionalFormatting sqref="N14:U20">
    <cfRule type="expression" dxfId="218" priority="44">
      <formula>$N$14=CONCATENATE("If a current household’s authorized unit size on line 13 changes during an interim reexamination, then the household’s rent standard will depend on"," their new authorized unit size and the current effective rent standard at their next annual reexamination.")</formula>
    </cfRule>
  </conditionalFormatting>
  <conditionalFormatting sqref="A24:B24">
    <cfRule type="expression" dxfId="217" priority="40">
      <formula>$AC$24=1</formula>
    </cfRule>
  </conditionalFormatting>
  <conditionalFormatting sqref="A19:B19">
    <cfRule type="expression" dxfId="216" priority="24">
      <formula>$AD$19=0</formula>
    </cfRule>
  </conditionalFormatting>
  <conditionalFormatting sqref="A32:B32">
    <cfRule type="expression" dxfId="215" priority="21">
      <formula>$AD$32=0</formula>
    </cfRule>
  </conditionalFormatting>
  <conditionalFormatting sqref="C42:D42">
    <cfRule type="expression" dxfId="214" priority="19">
      <formula>$AD$42=0</formula>
    </cfRule>
  </conditionalFormatting>
  <conditionalFormatting sqref="C43:D43">
    <cfRule type="expression" dxfId="213" priority="18">
      <formula>$AD$43=0</formula>
    </cfRule>
  </conditionalFormatting>
  <conditionalFormatting sqref="A59">
    <cfRule type="cellIs" dxfId="212" priority="2976" operator="equal">
      <formula>"Briefly explain why you will grant an exception to the Occupancy Standards in the space below."</formula>
    </cfRule>
    <cfRule type="cellIs" dxfId="211" priority="2977" operator="equal">
      <formula>"This question is for households that would require a utility allowance. Delete this entry."</formula>
    </cfRule>
    <cfRule type="cellIs" dxfId="210" priority="2978" operator="equal">
      <formula>"This question is for households that would require a utility allowance. Delete this entry."</formula>
    </cfRule>
    <cfRule type="cellIs" dxfId="209" priority="2979" operator="equal">
      <formula>"This question is for households that will require a utility allowance. Delete this entry."</formula>
    </cfRule>
    <cfRule type="cellIs" dxfId="208" priority="2980" operator="equal">
      <formula>CONCATENATE("The sum of Rows i and ii must equal $",TEXT(Z41,"#,###.00"),". You've entered $",TEXT(SUM(Z42:AB43),"#,###.00"),".")</formula>
    </cfRule>
    <cfRule type="cellIs" dxfId="207" priority="2981" operator="equal">
      <formula>"This question is for shared housing arrangements. Delete this entry."</formula>
    </cfRule>
    <cfRule type="cellIs" dxfId="206" priority="2982" operator="equal">
      <formula>"Enter the applicable utility allowance for comparison unit 2."</formula>
    </cfRule>
    <cfRule type="cellIs" dxfId="205" priority="2983" operator="equal">
      <formula>"Select whether or not comparison unit 2 would require a utility allowance."</formula>
    </cfRule>
    <cfRule type="cellIs" dxfId="204" priority="2984" operator="equal">
      <formula>"Enter the total unit rent for comparison unit 2."</formula>
    </cfRule>
    <cfRule type="cellIs" dxfId="203" priority="2985" operator="equal">
      <formula>"Enter the address of comparison unit 2."</formula>
    </cfRule>
    <cfRule type="cellIs" dxfId="202" priority="2986" operator="equal">
      <formula>"Enter the applicable utility allowance for comparison unit 1."</formula>
    </cfRule>
    <cfRule type="cellIs" dxfId="201" priority="2987" operator="equal">
      <formula>"Select whether or not comparison unit 1 would require a utility allowance."</formula>
    </cfRule>
    <cfRule type="cellIs" dxfId="200" priority="2988" operator="equal">
      <formula>"Enter the total unit rent for comparison unit 1."</formula>
    </cfRule>
    <cfRule type="cellIs" dxfId="199" priority="2989" operator="equal">
      <formula>"Enter the address of comparison unit 1."</formula>
    </cfRule>
    <cfRule type="cellIs" dxfId="198" priority="2990" operator="equal">
      <formula>"Enter the applicable utility allowance for the proposed unit."</formula>
    </cfRule>
    <cfRule type="cellIs" dxfId="197" priority="2991" operator="equal">
      <formula>"Select whether or not the proposed unit will require a utility allowance."</formula>
    </cfRule>
    <cfRule type="cellIs" dxfId="196" priority="2992" operator="equal">
      <formula>"Enter the roommate's share of the total unit rent for the proposed unit."</formula>
    </cfRule>
    <cfRule type="cellIs" dxfId="195" priority="2993" operator="equal">
      <formula>"Enter the household's share of the total unit rent for the proposed unit."</formula>
    </cfRule>
    <cfRule type="cellIs" dxfId="194" priority="2994" operator="equal">
      <formula>"Enter the total unit rent for the proposed unit."</formula>
    </cfRule>
    <cfRule type="cellIs" dxfId="193" priority="2995" operator="equal">
      <formula>"Enter the address of the proposed unit."</formula>
    </cfRule>
    <cfRule type="expression" dxfId="192" priority="4">
      <formula>$A$59=CONCATENATE("Do not approve this unit. The gross rent of the proposed unit exceeds the ",IF(AM40&lt;=AM42,"rent standard","reasonable rent")," by $",TEXT(MAX(AM44),"#,###.00"),".")</formula>
    </cfRule>
    <cfRule type="expression" dxfId="191" priority="3">
      <formula>$A$59=CONCATENATE("Do not approve this unit. The gross rent of the proposed unit exceeds the ",IF(AM48&lt;=AM54,"rent standard","reasonable rent")," by $",TEXT(MAX(AM56),"#,###.00"),".")</formula>
    </cfRule>
    <cfRule type="expression" dxfId="190" priority="2">
      <formula>$A$59=CONCATENATE("Do not approve this unit. The gross rent of the proposed unit exceeds the ",IF(AQ48&lt;=AQ54,"rent standard","reasonable rent")," by $",TEXT(MAX(AQ56),"#,###.00"),".")</formula>
    </cfRule>
  </conditionalFormatting>
  <conditionalFormatting sqref="Z23">
    <cfRule type="expression" dxfId="189" priority="3737">
      <formula>$A$27=CONCATENATE("At minimum, this household requires ",VLOOKUP(Z20,AL102:AM114,2)," bedroom",IF(VLOOKUP(Z20,AL102:AM114,2)=1,"","s"),". This unit size would be over-crowded.")</formula>
    </cfRule>
    <cfRule type="expression" dxfId="188" priority="3738">
      <formula>$A$27="Select the unit size the household qualifies for."</formula>
    </cfRule>
  </conditionalFormatting>
  <conditionalFormatting sqref="Z31">
    <cfRule type="expression" dxfId="187" priority="5654">
      <formula>$A$37=CONCATENATE("Enter the current rent standard for ",IF(AD71=1,VLOOKUP(AH70,AO92:AP97,2),IF(AD76=1,VLOOKUP(AH75,AO92:AP97,2),"a (_)-bedroom unit"))," in ",Z15," County.")</formula>
    </cfRule>
  </conditionalFormatting>
  <conditionalFormatting sqref="Z23">
    <cfRule type="expression" dxfId="186" priority="7185">
      <formula>AND($AK$22=1,$AK$24=1,$A$27=CONCATENATE("You are about to grant an exception to shared housing arrangement occupancy standards. If appropriate, select ",VLOOKUP(VLOOKUP(Z19,AO85:AQ88,3),AO92:AQ97,2),"."))</formula>
    </cfRule>
  </conditionalFormatting>
  <conditionalFormatting sqref="A27">
    <cfRule type="expression" dxfId="185" priority="7229">
      <formula>$A$27=CONCATENATE("If this was already a shared housing arrangement, then the previously authorized unit size could only have been ",(VLOOKUP(Z18,AL92:AM97,2)-1)," ",IF((VLOOKUP(Z18,AL92:AM97,2)-1)=1,"bedroom","bedrooms")," at most.")</formula>
    </cfRule>
    <cfRule type="expression" dxfId="184" priority="7230">
      <formula>$A$27=CONCATENATE("If this was previously a shared housing arrangement, then the previously authorized unit size could only have been ",(VLOOKUP(Z18,AL92:AM97,2)-1)," ",IF((VLOOKUP(Z18,AL92:AM97,2)-1)=1,"bedroom","bedrooms"),"at most.")</formula>
    </cfRule>
    <cfRule type="expression" dxfId="183" priority="7231">
      <formula>$A$27=CONCATENATE("The previously authorized unit size could only have been ",VLOOKUP(Z18,AL92:AM97,2)," ",IF(VLOOKUP(Z18,AL92:AM97,2)=1,"bedroom","bedrooms")," at most.")</formula>
    </cfRule>
    <cfRule type="cellIs" dxfId="182" priority="7232" operator="equal">
      <formula>"The number of bedrooms you've authorized corresponds with the previously authorized unit size. Select No."</formula>
    </cfRule>
    <cfRule type="cellIs" dxfId="181" priority="7233" operator="equal">
      <formula>"This question is for interim reexaminations where the authorized unit size has changed. Delete this selection."</formula>
    </cfRule>
    <cfRule type="cellIs" dxfId="180" priority="7234" operator="equal">
      <formula>"Select the previously authorized unit size you used to approve the current unit."</formula>
    </cfRule>
    <cfRule type="cellIs" dxfId="179" priority="7235" operator="equal">
      <formula>"Select whether or not the authorized unit size has changed since the most recent initial examination or annual reexamination."</formula>
    </cfRule>
    <cfRule type="cellIs" dxfId="178" priority="7236" operator="equal">
      <formula>"This question is for interim and annual reexaminations for current households. Delete this selection."</formula>
    </cfRule>
    <cfRule type="cellIs" dxfId="177" priority="7237" operator="equal">
      <formula>"Select whether or not the household was sharing the unit with other households under the previous examination or reexamination."</formula>
    </cfRule>
    <cfRule type="cellIs" dxfId="176" priority="7238" operator="equal">
      <formula>"Error. If the household is new, then you will complete an initial examination for a proposed unit. Select ""Initial."""</formula>
    </cfRule>
    <cfRule type="cellIs" dxfId="175" priority="7239" operator="equal">
      <formula>"Rent Standard"</formula>
    </cfRule>
    <cfRule type="cellIs" dxfId="174" priority="7240" operator="equal">
      <formula>"This question is for interim reexaminations for current households. Delete this selection."</formula>
    </cfRule>
    <cfRule type="cellIs" dxfId="173" priority="7241" operator="equal">
      <formula>CONCATENATE("You are about to grant an exception to shared housing arrangement occupancy standards. If appropriate, select ",VLOOKUP(VLOOKUP(Z19,AO85:AQ88,3),AO92:AQ97,2),".")</formula>
    </cfRule>
    <cfRule type="cellIs" dxfId="172" priority="7242" operator="equal">
      <formula>"Error. Insufficient private space. Increase the number of bedrooms the household will use, grant an exception, or select a new unit."</formula>
    </cfRule>
    <cfRule type="cellIs" dxfId="171" priority="7243" operator="equal">
      <formula>"Error. You have granted an exception to authorize more bedrooms, but the household will use fewer bedrooms than you have authorized."</formula>
    </cfRule>
    <cfRule type="cellIs" dxfId="170" priority="7244" operator="equal">
      <formula>"Error. You have granted an exception to authorize a larger unit, but the proposed unit is smaller than you have authorized."</formula>
    </cfRule>
    <cfRule type="cellIs" dxfId="169" priority="7245" operator="equal">
      <formula>"The number of bedrooms you've authorized corresponds with the Occupancy Standards. Select No."</formula>
    </cfRule>
    <cfRule type="cellIs" dxfId="168" priority="7246" operator="equal">
      <formula>"The number of bedrooms you've authorized doesn't correspond with the Occupancy Standards. Select Yes if you will grant an exception."</formula>
    </cfRule>
    <cfRule type="cellIs" dxfId="167" priority="7247" operator="equal">
      <formula>CONCATENATE("At minimum, this household requires ",VLOOKUP(Z20,AL102:AM114,2)," bedroom",IF(VLOOKUP(Z20,AL102:AM114,2)=1,"","s"),". This unit size would be over-crowded.")</formula>
    </cfRule>
    <cfRule type="cellIs" dxfId="166" priority="7248" operator="equal">
      <formula>"Select the unit size the household qualifies for."</formula>
    </cfRule>
    <cfRule type="cellIs" dxfId="165" priority="7249" operator="equal">
      <formula>"Select whether or not you will grant an exception to the Occupancy Standards."</formula>
    </cfRule>
    <cfRule type="cellIs" dxfId="164" priority="7250" operator="equal">
      <formula>"Do not approve this unit. This unit would be over-crowded."</formula>
    </cfRule>
    <cfRule type="cellIs" dxfId="163" priority="7251" operator="equal">
      <formula>"Enter the number of household members in the household."</formula>
    </cfRule>
    <cfRule type="cellIs" dxfId="162" priority="7252" operator="equal">
      <formula>"Invalid selection. Select the number of bedrooms the household will use."</formula>
    </cfRule>
    <cfRule type="cellIs" dxfId="161" priority="7253" operator="equal">
      <formula>"This question is for shared housing arrangements. Delete this selection."</formula>
    </cfRule>
    <cfRule type="cellIs" dxfId="160" priority="7254" operator="equal">
      <formula>"Select the number of bedrooms the household will use."</formula>
    </cfRule>
    <cfRule type="cellIs" dxfId="159" priority="7255" operator="equal">
      <formula>"At minimum, shared housing arrangements require two bedrooms."</formula>
    </cfRule>
    <cfRule type="cellIs" dxfId="158" priority="7256" operator="equal">
      <formula>"Select the total number of bedrooms in the unit."</formula>
    </cfRule>
    <cfRule type="cellIs" dxfId="157" priority="7257" operator="equal">
      <formula>"Select whether or not this will be a shared housing arrangement."</formula>
    </cfRule>
    <cfRule type="cellIs" dxfId="156" priority="7258" operator="equal">
      <formula>"Select a county."</formula>
    </cfRule>
    <cfRule type="cellIs" dxfId="155" priority="7259" operator="equal">
      <formula>"Enter a zip code."</formula>
    </cfRule>
    <cfRule type="cellIs" dxfId="154" priority="7260" operator="equal">
      <formula>"Select the type of examination or reexamination you are conducting."</formula>
    </cfRule>
    <cfRule type="cellIs" dxfId="153" priority="7261" operator="equal">
      <formula>"Select whether this is a new or current household."</formula>
    </cfRule>
    <cfRule type="cellIs" dxfId="152" priority="7262" operator="equal">
      <formula>"Select whether this is a TBRA or TSH examination."</formula>
    </cfRule>
  </conditionalFormatting>
  <conditionalFormatting sqref="Y41">
    <cfRule type="expression" dxfId="151" priority="7858">
      <formula>$A$37=CONCATENATE("Enter the rent standard for ",IF(AF81=1,VLOOKUP(#REF!,AL104:AM109,2),IF(AF86=1,VLOOKUP(#REF!,AL104:AM109,2),"a (_)-bedroom unit"))," in ",Y31," County.")</formula>
    </cfRule>
  </conditionalFormatting>
  <conditionalFormatting sqref="Y49">
    <cfRule type="expression" dxfId="150" priority="8380">
      <formula>$A$37=CONCATENATE("Enter the rent standard for ",IF(AF89=1,VLOOKUP(#REF!,#REF!,2),IF(AD94=1,VLOOKUP(AH110,#REF!,2),"a (_)-bedroom unit"))," in ",Y39," County.")</formula>
    </cfRule>
  </conditionalFormatting>
  <conditionalFormatting sqref="Y54">
    <cfRule type="expression" dxfId="149" priority="8658">
      <formula>$A$37=CONCATENATE("Enter the rent standard for ",IF(AD94=1,VLOOKUP(AH110,#REF!,2),IF(AD99=1,VLOOKUP(AF100,#REF!,2),"a (_)-bedroom unit"))," in ",Z44," County.")</formula>
    </cfRule>
  </conditionalFormatting>
  <conditionalFormatting sqref="A9">
    <cfRule type="cellIs" dxfId="148" priority="93" operator="equal">
      <formula>"Screening"</formula>
    </cfRule>
    <cfRule type="cellIs" dxfId="147" priority="147" operator="equal">
      <formula>"Enter a housing case manager name."</formula>
    </cfRule>
    <cfRule type="cellIs" dxfId="146" priority="149" operator="equal">
      <formula>"Enter the examination date."</formula>
    </cfRule>
    <cfRule type="cellIs" dxfId="145" priority="151" operator="equal">
      <formula>"Enter a client name and/or ID number."</formula>
    </cfRule>
    <cfRule type="cellIs" dxfId="144" priority="346" operator="equal">
      <formula>"Let's get started! Enter a client name and/or ID number."</formula>
    </cfRule>
  </conditionalFormatting>
  <conditionalFormatting sqref="Z13">
    <cfRule type="expression" dxfId="143" priority="53">
      <formula>$A$27="Error. If the household is new, then you will complete an initial examination for a proposed unit. Select ""Initial."""</formula>
    </cfRule>
    <cfRule type="expression" dxfId="142" priority="106">
      <formula>$A$27="Select the type of examination or reexamination you are conducting."</formula>
    </cfRule>
  </conditionalFormatting>
  <conditionalFormatting sqref="Z17">
    <cfRule type="expression" dxfId="141" priority="2928">
      <formula>AND($AG$17=1,$A$27="This question is for interim and annual reexaminations for current households. Delete this selection.")</formula>
    </cfRule>
    <cfRule type="expression" dxfId="140" priority="2929">
      <formula>$A$27="Select whether or not the household was sharing the unit with other households under the previous examination or reexamination."</formula>
    </cfRule>
  </conditionalFormatting>
  <conditionalFormatting sqref="Z24">
    <cfRule type="expression" dxfId="139" priority="31">
      <formula>$A$27="The number of bedrooms you've authorized corresponds with the previously authorized unit size. Select No."</formula>
    </cfRule>
    <cfRule type="expression" dxfId="138" priority="36">
      <formula>$A$27="Select whether or not the authorized unit size has changed since the most recent initial examination or annual reexamination."</formula>
    </cfRule>
    <cfRule type="expression" dxfId="137" priority="38">
      <formula>AND($AG$24=1,$A$27="This question is for interim reexaminations for current households. Delete this selection.")</formula>
    </cfRule>
    <cfRule type="expression" dxfId="136" priority="41">
      <formula>$AC$24=1</formula>
    </cfRule>
  </conditionalFormatting>
  <conditionalFormatting sqref="Z25">
    <cfRule type="expression" dxfId="135" priority="5265">
      <formula>$A$27=CONCATENATE("If this was already a shared housing arrangement, then the previously authorized unit size could only have been ",(VLOOKUP(Z18,AL92:AM97,2)-1)," ",IF((VLOOKUP(Z18,AL92:AM97,2)-1)=1,"bedroom","bedrooms")," at most.")</formula>
    </cfRule>
    <cfRule type="expression" dxfId="134" priority="5266">
      <formula>$A$27=CONCATENATE("If this was previously a shared housing arrangement, then the previously authorized unit size could only have been ",(VLOOKUP(Z18,AL92:AM97,2)-1)," ",IF((VLOOKUP(Z18,AL92:AM97,2)-1)=1,"bedroom","bedrooms"),"at most.")</formula>
    </cfRule>
    <cfRule type="expression" dxfId="133" priority="5267">
      <formula>$A$27=CONCATENATE("The previously authorized unit size could only have been ",VLOOKUP(Z18,AL92:AM97,2)," ",IF(VLOOKUP(Z18,AL92:AM97,2)=1,"bedroom","bedrooms")," at most.")</formula>
    </cfRule>
    <cfRule type="expression" dxfId="132" priority="5268">
      <formula>$A$27="This question is for interim reexaminations where the authorized unit size has changed. Delete this selection."</formula>
    </cfRule>
    <cfRule type="expression" dxfId="131" priority="5269">
      <formula>AND($AG$25=1,$A$27="This question is for interim reexaminations for current households. Delete this selection.")</formula>
    </cfRule>
    <cfRule type="expression" dxfId="130" priority="5270">
      <formula>$AC$25=1</formula>
    </cfRule>
    <cfRule type="expression" dxfId="129" priority="5271">
      <formula>$A$27="Select the previously authorized unit size you used to approve the current unit."</formula>
    </cfRule>
  </conditionalFormatting>
  <conditionalFormatting sqref="Z32">
    <cfRule type="expression" dxfId="128" priority="8">
      <formula>$A$37="This question is for shared housing arrangements. Delete this entry."</formula>
    </cfRule>
    <cfRule type="expression" dxfId="127" priority="22">
      <formula>$AD$32=0</formula>
    </cfRule>
    <cfRule type="expression" dxfId="126" priority="5">
      <formula>$A$37=CONCATENATE("Enter the current rent standard for ",IF(AD71=1,VLOOKUP(AE70,AO92:AP98,2),IF(AD76=1,VLOOKUP(AE75,AO92:AP98,2),"a (_)-bedroom unit"))," in ",Z15," County.")</formula>
    </cfRule>
  </conditionalFormatting>
  <conditionalFormatting sqref="Z34">
    <cfRule type="expression" dxfId="125" priority="3429">
      <formula>$A$37=CONCATENATE(AP16,". Delete this entry.")</formula>
    </cfRule>
    <cfRule type="expression" dxfId="124" priority="3430">
      <formula>$A$37="Enter the previously effective rent standard used to approve the current unit."</formula>
    </cfRule>
    <cfRule type="expression" dxfId="123" priority="3431">
      <formula>$AC$34=1</formula>
    </cfRule>
  </conditionalFormatting>
  <conditionalFormatting sqref="A37">
    <cfRule type="cellIs" dxfId="122" priority="5656" operator="equal">
      <formula>"Select whether or not you will increase the rent standard by up to 10 percent."</formula>
    </cfRule>
    <cfRule type="expression" dxfId="121" priority="5657">
      <formula>$A$37=CONCATENATE(AP16,". Delete this entry.")</formula>
    </cfRule>
    <cfRule type="cellIs" dxfId="120" priority="5658" operator="equal">
      <formula>"Enter the previously effective rent standard used to approve the current unit."</formula>
    </cfRule>
    <cfRule type="cellIs" dxfId="119" priority="5659" operator="equal">
      <formula>"This question is for shared housing arrangements. Delete this entry."</formula>
    </cfRule>
    <cfRule type="expression" dxfId="118" priority="5660">
      <formula>$A$37=CONCATENATE("Enter the current rent standard for ",IF(AD71=1,VLOOKUP(AE70,AO92:AP97,2),IF(AD76=1,VLOOKUP(AE75,AO92:AP97,2),"a (_)-bedroom unit"))," in ",Z15," County.")</formula>
    </cfRule>
    <cfRule type="expression" dxfId="117" priority="5661">
      <formula>$A$37=CONCATENATE("Enter the current rent standard for ",IF(AD71=1,VLOOKUP(AH70,AO92:AP97,2),IF(AD76=1,VLOOKUP(AH75,AO92:AP97,2),"a (_)-bedroom unit"))," in ",Z15," County.")</formula>
    </cfRule>
    <cfRule type="cellIs" dxfId="116" priority="5662" operator="equal">
      <formula>"Enter the fiscal year of the current rent standard table."</formula>
    </cfRule>
    <cfRule type="cellIs" dxfId="115" priority="5663" operator="equal">
      <formula>"Select whether you are using Fair Market Rent or an Exception Rent Standard."</formula>
    </cfRule>
    <cfRule type="cellIs" dxfId="114" priority="5664" operator="equal">
      <formula>"Rent Reasonableness"</formula>
    </cfRule>
  </conditionalFormatting>
  <conditionalFormatting sqref="Z42">
    <cfRule type="expression" dxfId="113" priority="20">
      <formula>$AD$42=0</formula>
    </cfRule>
    <cfRule type="expression" dxfId="112" priority="421">
      <formula>AND($AG$42=1,$A$59="This question is for shared housing arrangements. Delete this entry.")</formula>
    </cfRule>
    <cfRule type="expression" dxfId="111" priority="422">
      <formula>$A$59="Enter the household's share of the total unit rent for the proposed unit."</formula>
    </cfRule>
    <cfRule type="expression" dxfId="110" priority="317">
      <formula>$A$59=CONCATENATE("The sum of Rows i and ii must equal $",TEXT(Z41,"#,###.00"),". You've entered $",TEXT(SUM(Z42:AB43),"#,###.00"),".")</formula>
    </cfRule>
  </conditionalFormatting>
  <conditionalFormatting sqref="Z43">
    <cfRule type="expression" dxfId="109" priority="1">
      <formula>$AD$43=0</formula>
    </cfRule>
    <cfRule type="expression" dxfId="108" priority="419">
      <formula>AND($AG$43=1,$A$59="This question is for shared housing arrangements. Delete this entry.")</formula>
    </cfRule>
    <cfRule type="expression" dxfId="107" priority="420">
      <formula>$A$59="Enter the roommate's share of the total unit rent for the proposed unit."</formula>
    </cfRule>
    <cfRule type="expression" dxfId="106" priority="6">
      <formula>$A$59=CONCATENATE("The sum of Rows i and ii must equal $",TEXT(Z41,"#,###.00"),". You've entered $",TEXT(SUM(Z42:AB43),"#,###.00"),".")</formula>
    </cfRule>
  </conditionalFormatting>
  <conditionalFormatting sqref="Z45">
    <cfRule type="expression" dxfId="105" priority="416">
      <formula>$AE$45=1</formula>
    </cfRule>
    <cfRule type="expression" dxfId="104" priority="417">
      <formula>$AG$45=1</formula>
    </cfRule>
    <cfRule type="expression" dxfId="103" priority="418">
      <formula>$A$59="Enter the applicable utility allowance for the proposed unit."</formula>
    </cfRule>
  </conditionalFormatting>
  <conditionalFormatting sqref="Z51">
    <cfRule type="expression" dxfId="102" priority="413">
      <formula>$AE$51=1</formula>
    </cfRule>
    <cfRule type="expression" dxfId="101" priority="414">
      <formula>$AG$51=1</formula>
    </cfRule>
    <cfRule type="expression" dxfId="100" priority="415">
      <formula>$A$59="Enter the applicable utility allowance for comparison unit 1."</formula>
    </cfRule>
  </conditionalFormatting>
  <conditionalFormatting sqref="Z56">
    <cfRule type="expression" dxfId="99" priority="170">
      <formula>$AE$56=1</formula>
    </cfRule>
    <cfRule type="expression" dxfId="98" priority="305">
      <formula>$AG$56=1</formula>
    </cfRule>
    <cfRule type="expression" dxfId="97" priority="306">
      <formula>$A$59="Enter the applicable utility allowance for comparison unit 2."</formula>
    </cfRule>
  </conditionalFormatting>
  <dataValidations disablePrompts="1" count="45">
    <dataValidation type="date" operator="greaterThanOrEqual" allowBlank="1" showInputMessage="1" showErrorMessage="1" errorTitle="Error." error="Please enter a valid date." promptTitle="Examination Date" prompt="Enter the date you completed the Rent Standard and Rent Reasonableness Examination. " sqref="Z6:AB6" xr:uid="{C44C00DC-0585-4A42-8CC7-8AD1D003B590}">
      <formula1>1</formula1>
    </dataValidation>
    <dataValidation type="decimal" operator="greaterThanOrEqual" allowBlank="1" showInputMessage="1" showErrorMessage="1" promptTitle="Refrigerator" prompt="If the household must provide their own refrigerator, enter an allowance. This allowance covers the cost of purchasing or leasing the appliance, not the utilties needed to use it." sqref="N109" xr:uid="{BACBF780-87C6-407E-9B3E-F29D120F8763}">
      <formula1>0</formula1>
    </dataValidation>
    <dataValidation type="decimal" operator="greaterThanOrEqual" allowBlank="1" showInputMessage="1" showErrorMessage="1" promptTitle="Oven/Range/Stove or Microwave" prompt="If the household must provide their own oven/range/stove or microwave, enter an allowance. This allowance covers the cost of purchasing or leasing the appliance, not the utilties needed to use it." sqref="N108" xr:uid="{DB173AAA-2FA3-4D8A-9F4B-F7BABE6A1EE4}">
      <formula1>0</formula1>
    </dataValidation>
    <dataValidation type="decimal" operator="greaterThanOrEqual" allowBlank="1" showInputMessage="1" showErrorMessage="1" promptTitle="Other Electric" prompt="If the household must pay electric costs, enter an allowance. This allowance covers the costs of household items that plug into electrical sockets (including refrigerators and ranges/microwaves)." sqref="N102" xr:uid="{B54619E6-3F67-4F99-B018-71BE338142A2}">
      <formula1>0</formula1>
    </dataValidation>
    <dataValidation type="decimal" operator="greaterThanOrEqual" allowBlank="1" showInputMessage="1" showErrorMessage="1" promptTitle="Air Conditioning" prompt="If the household must pay air conditioning costs, enter an allowance. This allowance covers the costs of central and window air conditioning units." sqref="N103" xr:uid="{DDA70BD1-5224-4FD2-A364-65907DE7E70C}">
      <formula1>0</formula1>
    </dataValidation>
    <dataValidation type="decimal" operator="greaterThanOrEqual" allowBlank="1" showInputMessage="1" showErrorMessage="1" sqref="N104:N107 N100:N101 AB100:AB110 N110 U100:U110" xr:uid="{D7EDFC6B-A93B-4425-9D67-BE93FC1D6B20}">
      <formula1>0</formula1>
    </dataValidation>
    <dataValidation type="decimal" operator="greaterThanOrEqual" allowBlank="1" showInputMessage="1" showErrorMessage="1" errorTitle="Error." error="Please enter a valid number." promptTitle="Utility Allowance Amount" prompt="The local utility schedule outlines allowances for tenant-paid utilities and services and tenant-supplied refrigerators and ranges/microwaves. Project Sponsors may request current copies of HUD-approved utility schedules from local housing authorities." sqref="Z51:AB51 Z45:AB45 Z56:AB56" xr:uid="{E026289A-1427-4E5D-BD6F-44DB2B9BDD75}">
      <formula1>0</formula1>
    </dataValidation>
    <dataValidation allowBlank="1" showInputMessage="1" showErrorMessage="1" promptTitle="Housing Case Manager Name" prompt="First, Last" sqref="H7:U7" xr:uid="{6DB9BB7C-BBAD-49FC-857A-9C43BF55F972}"/>
    <dataValidation type="whole" operator="greaterThanOrEqual" allowBlank="1" showInputMessage="1" showErrorMessage="1" errorTitle="Error." error="Please enter a whole number greater than 0." promptTitle="Household Size" prompt="Enter the number of household members as of the rent standard and rent reasonableness examination date. Do not enter roommates. See the DSHS HOPWA Program Manual for additional Occupancy Standards." sqref="Z20:AB20" xr:uid="{B9D32E17-B6FD-4D10-A8E5-E891C76E21D3}">
      <formula1>0</formula1>
    </dataValidation>
    <dataValidation type="whole" allowBlank="1" showInputMessage="1" showErrorMessage="1" errorTitle="Fiscal Year of the Rent Standard" error="Please enter a valid four-digit fiscal year." promptTitle="Rent Standard Fiscal Year" prompt="Enter the four-digit fiscal year of the rent standard table." sqref="Z30:AB30" xr:uid="{9EC22C9D-2D51-43EE-BD35-DB946C899577}">
      <formula1>1000</formula1>
      <formula2>9999</formula2>
    </dataValidation>
    <dataValidation allowBlank="1" showInputMessage="1" showErrorMessage="1" promptTitle="Client Name and/or ID Number" prompt="First, Middle, Last_x000a__x000a_Note, the client name and/or ID number should match the client name and/or ID number on the File Structure Checklist." sqref="H6:U6" xr:uid="{CF94395D-F4CA-42A3-927E-E23B313A38C4}"/>
    <dataValidation type="list" showInputMessage="1" showErrorMessage="1" errorTitle="Error." error="Please select a valid county." promptTitle="County of the Unit" prompt="Select the county of the proposed unit. Form H will return a zip-code-level rent standard where available or a county-level rent standard where not." sqref="Z15:AB15" xr:uid="{34AB480E-BAAD-43A2-9CD6-A4502FDD5EAB}">
      <formula1>$AD$92:$AD$346</formula1>
    </dataValidation>
    <dataValidation type="decimal" operator="greaterThanOrEqual" allowBlank="1" showInputMessage="1" showErrorMessage="1" errorTitle="Error." error="Please enter a valid number" sqref="Z31:AB31" xr:uid="{D2CC4FEB-0AF3-4AC1-9839-4C09031AEF5D}">
      <formula1>0</formula1>
    </dataValidation>
    <dataValidation type="decimal" operator="greaterThanOrEqual" allowBlank="1" showInputMessage="1" showErrorMessage="1" errorTitle="Error." error="Please enter a valid number." sqref="AA32:AB32 Z32:Z33" xr:uid="{7ECEDC6F-C4DF-4392-A331-501E2105FBEB}">
      <formula1>0</formula1>
    </dataValidation>
    <dataValidation type="decimal" operator="greaterThanOrEqual" allowBlank="1" showInputMessage="1" showErrorMessage="1" errorTitle="Error." error="Please enter a valid number." promptTitle="Total Proposed Unit Rent" prompt="The total unit rent must match the rent on the current or planned lease." sqref="Z41:AB41" xr:uid="{CAFA8F47-3C5E-4C39-8E4C-58BCECA60400}">
      <formula1>0</formula1>
    </dataValidation>
    <dataValidation type="decimal" operator="greaterThanOrEqual" allowBlank="1" showInputMessage="1" showErrorMessage="1" errorTitle="Error." error="Please enter a valid number." promptTitle="Household's Share of Total Rent" prompt="The household's share of the total unit rent must match their share of rent as specified in the terms of the current or planned roommate agreement." sqref="Z42:AB42" xr:uid="{64C7A857-F454-4B3B-90AD-52D51D76FB9B}">
      <formula1>0</formula1>
    </dataValidation>
    <dataValidation type="decimal" operator="greaterThanOrEqual" allowBlank="1" showInputMessage="1" showErrorMessage="1" errorTitle="Error." error="Please enter a valid number." promptTitle="Roommate's Share of Total Rent" prompt="The roommate's share of the total unit rent must match their share of rent as specified in the terms of the current or planned roommate agreement. For multiple roommates, enter the sum of their collective shares of rent." sqref="Z43:AB43" xr:uid="{2DD4BCD6-B110-4AEA-82D4-9BAADC361616}">
      <formula1>0</formula1>
    </dataValidation>
    <dataValidation type="whole" showInputMessage="1" showErrorMessage="1" errorTitle="Error." error="Please enter a valid five-digit zip code." promptTitle="Zip Code of the Unit" prompt="Enter the zip code of the proposed unit. Form H will return a zip-code-level rent standard where available or a county-level rent standard where not." sqref="Z14:AB14" xr:uid="{D3F9183A-5B6B-400C-8BDF-55278EFD4633}">
      <formula1>10000</formula1>
      <formula2>99999</formula2>
    </dataValidation>
    <dataValidation type="list" showInputMessage="1" showErrorMessage="1" errorTitle="Error." error="Please select a valid county." promptTitle="Shared Housing Part 1" prompt="If the household will share the proposed unit with other households, select &quot;Yes.&quot; If not, select &quot;No.&quot; See the DSHS HOPWA Program Manual, Appendix H for shared housing arrangement instructions." sqref="Z16:AB16" xr:uid="{9C1D8D4C-AF00-4FA9-80A1-B61859EF0821}">
      <formula1>$AG$109:$AG$111</formula1>
    </dataValidation>
    <dataValidation type="decimal" operator="greaterThanOrEqual" allowBlank="1" showInputMessage="1" showErrorMessage="1" errorTitle="Error." error="Please enter a valid number." promptTitle="Previous Rent Standard" prompt="If completing an interim or annual for a current unit, enter the previously effective rent standard used to approve the current unit._x000a__x000a_See the previously completed Form H, page 1, Notes: &quot;For future reexaminations, the effective rent standard equals ###.&quot;" sqref="Z34:AB34" xr:uid="{EB000F25-A180-4994-BE5F-974BDAF324F9}">
      <formula1>0</formula1>
    </dataValidation>
    <dataValidation type="list" operator="greaterThanOrEqual" allowBlank="1" showInputMessage="1" showErrorMessage="1" errorTitle="Error." error="Please select from the list." promptTitle="Changes in Authorized Unit Size" prompt="If completing an interim or annual and the authorized unit size has changed since the most recent initlial or annual (note, not since the most recent interim), select &quot;Yes.&quot;_x000a__x000a_Compare line 13 to the most recent initial or annual Form H, page 1, line 13." sqref="Z24:AB24" xr:uid="{573B03EE-0211-489B-8F41-227C2162DE4A}">
      <formula1>$AH$114:$AH$116</formula1>
    </dataValidation>
    <dataValidation type="list" showInputMessage="1" showErrorMessage="1" errorTitle="Error." error="Please select from the list." promptTitle="Rent Standard Increase" prompt="On a unit by unit basis, you may increase the rent standard by up to 10% for up to 20% of the units that receive TBRA or TSH services. If yes, record this increase in your Rent Standard Increase tracking system." sqref="Z35:AB35" xr:uid="{D48CBF29-0179-4082-A81C-96736D779975}">
      <formula1>$AF$114:$AF$116</formula1>
    </dataValidation>
    <dataValidation type="list" showInputMessage="1" showErrorMessage="1" errorTitle="Error." error="Please select from the list." promptTitle="Occupancy Standards Exception" prompt="You may grant an exception to the Occupancy Standards if justified by the age, sex, health, disability, or relationship of household members or other personal circumstances. You must document the exception in the household’s file." sqref="Z22:AB22" xr:uid="{86674A76-E853-4DBD-BFDE-B40FE34DE043}">
      <formula1>$AG$114:$AG$116</formula1>
    </dataValidation>
    <dataValidation type="list" showInputMessage="1" showErrorMessage="1" errorTitle="Error." error="Please select from the list." promptTitle="TBRA or TSH" prompt="If the household will receive Tenant-Based Rental Assistance services, select &quot;TBRA.&quot; _x000a__x000a_If the household will receive Transitional Supportive Housing services, select &quot;TSH.&quot;" sqref="Z11:AB11" xr:uid="{7C2117CE-7151-4F4C-BE61-3BD8CAAD9430}">
      <formula1>$AI$114:$AI$116</formula1>
    </dataValidation>
    <dataValidation type="list" showInputMessage="1" showErrorMessage="1" errorTitle="Error." error="Please select from the list." promptTitle="Exam or Reexam Type" prompt="If completing an initial examination for a new proposed unit, select &quot;Initial.&quot; If completing an interim or annual reexamination for a current proposed unit, select &quot;Interim&quot; or &quot;Annual.&quot;" sqref="Z13:AB13" xr:uid="{5FF8EEBA-6787-460E-8E42-C66E9E6E7F9F}">
      <formula1>$AI$99:$AI$102</formula1>
    </dataValidation>
    <dataValidation type="list" showInputMessage="1" showErrorMessage="1" errorTitle="Error." error="Please select from the list." promptTitle="Shared Housing Part 1" prompt="If the household will share the unit with other households, select &quot;Yes.&quot; See the DSHS HOPWA Program Manual, Appendix H for shared housing arrangement instructions." sqref="Z16:AB16" xr:uid="{5CF9430A-8CDE-4389-AE83-6B624A306350}">
      <formula1>$AG$109:$AG$111</formula1>
    </dataValidation>
    <dataValidation type="list" allowBlank="1" showInputMessage="1" showErrorMessage="1" errorTitle="Error." error="Please select from the list." promptTitle="Shared Housing Part 2" prompt="If the current household shared the current unit with other households under the previous examination or reexamination, select &quot;Yes.&quot;_x000a__x000a_See the previously completed Form H, page 1, line 6." sqref="Z17:AB17" xr:uid="{0218699C-DD25-42FE-BCA5-35B690D7D062}">
      <formula1>$AG$109:$AG$111</formula1>
    </dataValidation>
    <dataValidation type="list" showInputMessage="1" showErrorMessage="1" errorTitle="Error." error="Please select from the list." promptTitle="Utility Allowance" prompt="Households receiving rental assistance must receive a utility allowance if they pay a separate utility vendor in addition to rent and utilities paid to the owner. Households only receive an allowance for utility costs not paid by another source." sqref="Z55:AB55 Z44:AB44 Z50:AB50" xr:uid="{297BC979-47B7-4690-94F6-B6EB2AD6CE2B}">
      <formula1>$AH$109:$AH$111</formula1>
    </dataValidation>
    <dataValidation type="list" showInputMessage="1" showErrorMessage="1" errorTitle="Error." error="Please select from the list." promptTitle="New or Current Household" prompt="If the household is new to rental assistance services (or returning to rental assistance services after a gap between service periods), select &quot;New.&quot; If the household is already enrolled in rental assistance services, select &quot;Current.&quot;" sqref="Z13:AB13" xr:uid="{E89026F5-E8D6-4CC1-914E-5BC7F2DE0541}">
      <formula1>$AI$109:$AI$111</formula1>
    </dataValidation>
    <dataValidation type="list" showInputMessage="1" showErrorMessage="1" errorTitle="Error." error="Please select from the list." promptTitle="New or Current Household" prompt="If the household is new to rental assistance services (or returning to rental assistance services after a gap between service periods), select &quot;New.&quot; _x000a__x000a_If the household is already enrolled in rental assistance services, select &quot;Current.&quot;" sqref="Z12:AB12" xr:uid="{D34ED4A6-B1BA-4AA6-86BC-DF2E0FE2150E}">
      <formula1>$AI$109:$AI$111</formula1>
    </dataValidation>
    <dataValidation type="list" showInputMessage="1" showErrorMessage="1" errorTitle="Error." error="Please select from the list." promptTitle="Rent Standard Type" prompt="The DSHS HOPWA Program uses Fair Market Rent (FMR) as the rent standard. Alternatively, you may use a HUD-approved community-wide exception rent standard if one is locally available." sqref="Z30:AB30" xr:uid="{01BD4787-1087-43FC-B8FB-6051BF31501E}">
      <formula1>$AF$109:$AF$111</formula1>
    </dataValidation>
    <dataValidation type="list" operator="greaterThanOrEqual" showInputMessage="1" showErrorMessage="1" errorTitle="Error." error="Please select from the list." promptTitle="Bedrooms in the Unit" prompt="Select the total number of bedrooms in the unit." sqref="Z18:AB18" xr:uid="{AFA32AB2-DB75-45A1-8F80-97DED6150A0F}">
      <formula1>$AF$99:$AF$106</formula1>
    </dataValidation>
    <dataValidation type="list" operator="greaterThanOrEqual" showInputMessage="1" showErrorMessage="1" errorTitle="Error." error="Please select from the list." promptTitle="Unit Size Determination" prompt="The household may occupy a unit sized smaller or larger than specified by your assessment, but in such instances, you use the rent standard for the lower of either 1) the unit size allowed by your assessment or 2) the actual unit size." sqref="Z23:AB23" xr:uid="{2615E1E2-17BC-4AAF-B4FF-E26017DF7EF5}">
      <formula1>$AF$99:$AF$106</formula1>
    </dataValidation>
    <dataValidation type="list" operator="greaterThanOrEqual" showInputMessage="1" showErrorMessage="1" errorTitle="Error." error="Please select from the list." promptTitle="Previous Unit Size Determination" prompt="If this is an interim or annual and line 14 answers &quot;Yes,&quot; select the previously authorized unit size you used to approve the current unit under the most recent initial or annual._x000a__x000a_See the most recent initial or annual Form H, page 1, line 13." sqref="Z25:AB25" xr:uid="{8092E8A3-A4B9-4A13-82C3-00633128BCA0}">
      <formula1>$AF$99:$AF$106</formula1>
    </dataValidation>
    <dataValidation type="list" allowBlank="1" showInputMessage="1" showErrorMessage="1" sqref="H83:AB84" xr:uid="{66CB97C9-0D49-479A-AD32-6B19FA42251B}">
      <formula1>$AG$99:$AG$104</formula1>
    </dataValidation>
    <dataValidation type="list" showInputMessage="1" showErrorMessage="1" errorTitle="Bedrooms Used" error="If the household will share the unit with other households, the number of bedrooms the household will use cannot be greater than or equal to the number of bedrooms in the unit." promptTitle="Bedrooms the Household Will Use" prompt="If the household will share the unit with other households, select the number of bedrooms the household will use out of the total number of bedrooms in the unit. Each unrelated household needs at least one bedroom for each two members." sqref="Z19:AB19" xr:uid="{B9090BF7-86D5-4233-86CB-9FBF21E494E1}">
      <formula1>$AH$99:$AH$104</formula1>
    </dataValidation>
    <dataValidation type="list" showInputMessage="1" showErrorMessage="1" errorTitle="Error." error="Please select from the list." promptTitle="Exam or Reexam Type" prompt="If this is an initial examination for a proposed unit (for new or current households), select &quot;Initial.&quot; _x000a__x000a_If this is an annual or interim reexamination for a current unit (for current households), select &quot;Annual&quot; or &quot;Interim.&quot;" sqref="Z13:AB13" xr:uid="{686661EA-DFDA-4CD4-AF01-827A5C2632D4}">
      <formula1>$AI$99:$AI$102</formula1>
    </dataValidation>
    <dataValidation type="list" allowBlank="1" showInputMessage="1" showErrorMessage="1" sqref="Z104:AA104 Z100:AA101 S104:T104 S100:T101 L104:M104 L100:M101 Z95:AA95 Z91:AA92 S95:T95 S91:T92 L95:M95 L91:M92" xr:uid="{61B93513-DEA7-4F95-B9FC-B3CA2CAD45B6}">
      <formula1>$AJ$99:$AJ$103</formula1>
    </dataValidation>
    <dataValidation operator="greaterThanOrEqual" allowBlank="1" showInputMessage="1" showErrorMessage="1" sqref="Z57:AB57" xr:uid="{B8B31BAD-F4A7-48BE-BBAC-088FDE4ABE94}"/>
    <dataValidation type="decimal" operator="greaterThanOrEqual" allowBlank="1" showInputMessage="1" showErrorMessage="1" errorTitle="Error." error="Please enter a valid number." promptTitle="Comparison Unit 1 Rent" prompt="Enter the total unit rent for comparison unit 1. The rent must match the rent listed on your attached comparison unit documentation." sqref="Z49:AB49" xr:uid="{B23653D7-78CD-41B0-90EF-C68C64FF0138}">
      <formula1>0</formula1>
    </dataValidation>
    <dataValidation type="decimal" operator="greaterThanOrEqual" allowBlank="1" showInputMessage="1" showErrorMessage="1" errorTitle="Error." error="Please enter a valid number." promptTitle="Comparison Unit 2 Rent" prompt="Enter the total unit rent for comparison unit 2. The rent must match the rent listed on your attached comparison unit documentation." sqref="Z54:AB54" xr:uid="{DB337B95-9450-4D6E-9806-83E0B40B1386}">
      <formula1>0</formula1>
    </dataValidation>
    <dataValidation type="list" showInputMessage="1" showErrorMessage="1" errorTitle="Error." error="Please select from the list." promptTitle="Rent Standard Type" prompt="The DSHS HOPWA Program uses a HUD-approved community-wide exception rent. Project Sponsors use 1) 130% of the SAFMR where available, or 2) 130% of the FMR where not." sqref="Z29:AB29" xr:uid="{8FF0E914-4CB8-4973-B975-D7C270656E7B}">
      <formula1>$AF$109:$AF$111</formula1>
    </dataValidation>
    <dataValidation allowBlank="1" showInputMessage="1" showErrorMessage="1" promptTitle="Proposed Unit Address" prompt="Street and Unit, City, State, Zip, County_x000a__x000a_The proposed unit address must match the address on the corresponding Form G and must match the address on the current or planned lease." sqref="O40:AB40" xr:uid="{2592F927-8540-4794-BB32-9604F25E62D6}"/>
    <dataValidation allowBlank="1" showInputMessage="1" showErrorMessage="1" promptTitle="Comparison Unit 1 Address" prompt="Street and Unit, City, State, Zip, County_x000a__x000a_The comparison unit address must match the address on your attached comparison unit documentation." sqref="O48:AB48" xr:uid="{6879A77E-32A3-4D2F-BFD1-7CCA5A2C60D6}"/>
    <dataValidation allowBlank="1" showInputMessage="1" showErrorMessage="1" promptTitle="Comparison Unit 2 Address" prompt="Street and Unit, City, State, Zip, County_x000a__x000a_The comparison unit address must match the address on your attached comparison unit documentation." sqref="O53:AB53" xr:uid="{C4108D22-691C-4BED-ADDD-340295E13571}"/>
  </dataValidations>
  <hyperlinks>
    <hyperlink ref="Z61" location="'Form H'!AB52" tooltip="Check Spelling. To AutoFit row height to cell contents, locate the cell's row heading and double-click the lower edge of the heading. To start a new paragraph in a single cell, hit Alt+Enter." display="Check Spelling" xr:uid="{B3760BDC-A5D0-4432-BA0C-2E9B9B18EFFA}"/>
    <hyperlink ref="Z61:AB61" location="'Form H'!Z61" tooltip="Check Spelling. To start a new paragraph in a single cell, hit Alt+Enter." display="Check Spelling" xr:uid="{B40B1D77-C1EE-4048-9812-E0B6EF6B5413}"/>
  </hyperlinks>
  <printOptions horizontalCentered="1"/>
  <pageMargins left="0.25" right="0.25" top="0.6" bottom="0.4" header="0.25" footer="0.25"/>
  <pageSetup fitToWidth="0" fitToHeight="0" orientation="portrait" r:id="rId1"/>
  <headerFooter>
    <oddHeader>&amp;C&amp;"-,Bold"&amp;12&amp;K01+010Rent Standard and Rent Reasonableness Examination&amp;11
&amp;8Form H</oddHeader>
    <oddFooter>&amp;L&amp;8&amp;K00-042DSHS Program Form I&amp;C&amp;8&amp;K00-042&amp;P of &amp;N&amp;R&amp;8&amp;K00-042Previous versions are obsolete (10/01/23)</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from>
                    <xdr:col>6</xdr:col>
                    <xdr:colOff>238125</xdr:colOff>
                    <xdr:row>94</xdr:row>
                    <xdr:rowOff>0</xdr:rowOff>
                  </from>
                  <to>
                    <xdr:col>8</xdr:col>
                    <xdr:colOff>0</xdr:colOff>
                    <xdr:row>95</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from>
                    <xdr:col>6</xdr:col>
                    <xdr:colOff>238125</xdr:colOff>
                    <xdr:row>92</xdr:row>
                    <xdr:rowOff>0</xdr:rowOff>
                  </from>
                  <to>
                    <xdr:col>8</xdr:col>
                    <xdr:colOff>0</xdr:colOff>
                    <xdr:row>93</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from>
                    <xdr:col>6</xdr:col>
                    <xdr:colOff>238125</xdr:colOff>
                    <xdr:row>93</xdr:row>
                    <xdr:rowOff>0</xdr:rowOff>
                  </from>
                  <to>
                    <xdr:col>8</xdr:col>
                    <xdr:colOff>0</xdr:colOff>
                    <xdr:row>94</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from>
                    <xdr:col>6</xdr:col>
                    <xdr:colOff>238125</xdr:colOff>
                    <xdr:row>95</xdr:row>
                    <xdr:rowOff>0</xdr:rowOff>
                  </from>
                  <to>
                    <xdr:col>8</xdr:col>
                    <xdr:colOff>0</xdr:colOff>
                    <xdr:row>96</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ltText="">
                <anchor moveWithCells="1">
                  <from>
                    <xdr:col>6</xdr:col>
                    <xdr:colOff>238125</xdr:colOff>
                    <xdr:row>96</xdr:row>
                    <xdr:rowOff>0</xdr:rowOff>
                  </from>
                  <to>
                    <xdr:col>8</xdr:col>
                    <xdr:colOff>0</xdr:colOff>
                    <xdr:row>97</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ltText="">
                <anchor moveWithCells="1">
                  <from>
                    <xdr:col>6</xdr:col>
                    <xdr:colOff>238125</xdr:colOff>
                    <xdr:row>97</xdr:row>
                    <xdr:rowOff>0</xdr:rowOff>
                  </from>
                  <to>
                    <xdr:col>8</xdr:col>
                    <xdr:colOff>0</xdr:colOff>
                    <xdr:row>98</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ltText="">
                <anchor moveWithCells="1">
                  <from>
                    <xdr:col>6</xdr:col>
                    <xdr:colOff>238125</xdr:colOff>
                    <xdr:row>98</xdr:row>
                    <xdr:rowOff>0</xdr:rowOff>
                  </from>
                  <to>
                    <xdr:col>8</xdr:col>
                    <xdr:colOff>0</xdr:colOff>
                    <xdr:row>99</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ltText="">
                <anchor moveWithCells="1">
                  <from>
                    <xdr:col>6</xdr:col>
                    <xdr:colOff>238125</xdr:colOff>
                    <xdr:row>99</xdr:row>
                    <xdr:rowOff>0</xdr:rowOff>
                  </from>
                  <to>
                    <xdr:col>8</xdr:col>
                    <xdr:colOff>0</xdr:colOff>
                    <xdr:row>100</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ltText="">
                <anchor moveWithCells="1">
                  <from>
                    <xdr:col>6</xdr:col>
                    <xdr:colOff>238125</xdr:colOff>
                    <xdr:row>100</xdr:row>
                    <xdr:rowOff>0</xdr:rowOff>
                  </from>
                  <to>
                    <xdr:col>8</xdr:col>
                    <xdr:colOff>0</xdr:colOff>
                    <xdr:row>101</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ltText="">
                <anchor moveWithCells="1">
                  <from>
                    <xdr:col>6</xdr:col>
                    <xdr:colOff>238125</xdr:colOff>
                    <xdr:row>103</xdr:row>
                    <xdr:rowOff>0</xdr:rowOff>
                  </from>
                  <to>
                    <xdr:col>8</xdr:col>
                    <xdr:colOff>0</xdr:colOff>
                    <xdr:row>104</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ltText="">
                <anchor moveWithCells="1">
                  <from>
                    <xdr:col>6</xdr:col>
                    <xdr:colOff>238125</xdr:colOff>
                    <xdr:row>101</xdr:row>
                    <xdr:rowOff>0</xdr:rowOff>
                  </from>
                  <to>
                    <xdr:col>8</xdr:col>
                    <xdr:colOff>0</xdr:colOff>
                    <xdr:row>102</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ltText="">
                <anchor moveWithCells="1">
                  <from>
                    <xdr:col>6</xdr:col>
                    <xdr:colOff>238125</xdr:colOff>
                    <xdr:row>102</xdr:row>
                    <xdr:rowOff>0</xdr:rowOff>
                  </from>
                  <to>
                    <xdr:col>8</xdr:col>
                    <xdr:colOff>0</xdr:colOff>
                    <xdr:row>103</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ltText="">
                <anchor moveWithCells="1">
                  <from>
                    <xdr:col>6</xdr:col>
                    <xdr:colOff>238125</xdr:colOff>
                    <xdr:row>104</xdr:row>
                    <xdr:rowOff>0</xdr:rowOff>
                  </from>
                  <to>
                    <xdr:col>8</xdr:col>
                    <xdr:colOff>0</xdr:colOff>
                    <xdr:row>105</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ltText="">
                <anchor moveWithCells="1">
                  <from>
                    <xdr:col>6</xdr:col>
                    <xdr:colOff>238125</xdr:colOff>
                    <xdr:row>105</xdr:row>
                    <xdr:rowOff>0</xdr:rowOff>
                  </from>
                  <to>
                    <xdr:col>8</xdr:col>
                    <xdr:colOff>0</xdr:colOff>
                    <xdr:row>106</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ltText="">
                <anchor moveWithCells="1">
                  <from>
                    <xdr:col>6</xdr:col>
                    <xdr:colOff>238125</xdr:colOff>
                    <xdr:row>106</xdr:row>
                    <xdr:rowOff>0</xdr:rowOff>
                  </from>
                  <to>
                    <xdr:col>8</xdr:col>
                    <xdr:colOff>0</xdr:colOff>
                    <xdr:row>107</xdr:row>
                    <xdr:rowOff>19050</xdr:rowOff>
                  </to>
                </anchor>
              </controlPr>
            </control>
          </mc:Choice>
        </mc:AlternateContent>
        <mc:AlternateContent xmlns:mc="http://schemas.openxmlformats.org/markup-compatibility/2006">
          <mc:Choice Requires="x14">
            <control shapeId="2065" r:id="rId19" name="Check Box 17">
              <controlPr defaultSize="0" autoFill="0" autoLine="0" autoPict="0" altText="">
                <anchor moveWithCells="1">
                  <from>
                    <xdr:col>6</xdr:col>
                    <xdr:colOff>238125</xdr:colOff>
                    <xdr:row>107</xdr:row>
                    <xdr:rowOff>0</xdr:rowOff>
                  </from>
                  <to>
                    <xdr:col>8</xdr:col>
                    <xdr:colOff>0</xdr:colOff>
                    <xdr:row>108</xdr:row>
                    <xdr:rowOff>19050</xdr:rowOff>
                  </to>
                </anchor>
              </controlPr>
            </control>
          </mc:Choice>
        </mc:AlternateContent>
        <mc:AlternateContent xmlns:mc="http://schemas.openxmlformats.org/markup-compatibility/2006">
          <mc:Choice Requires="x14">
            <control shapeId="2070" r:id="rId20" name="Check Box 22">
              <controlPr defaultSize="0" autoFill="0" autoLine="0" autoPict="0" altText="">
                <anchor moveWithCells="1">
                  <from>
                    <xdr:col>6</xdr:col>
                    <xdr:colOff>238125</xdr:colOff>
                    <xdr:row>108</xdr:row>
                    <xdr:rowOff>0</xdr:rowOff>
                  </from>
                  <to>
                    <xdr:col>8</xdr:col>
                    <xdr:colOff>0</xdr:colOff>
                    <xdr:row>109</xdr:row>
                    <xdr:rowOff>19050</xdr:rowOff>
                  </to>
                </anchor>
              </controlPr>
            </control>
          </mc:Choice>
        </mc:AlternateContent>
        <mc:AlternateContent xmlns:mc="http://schemas.openxmlformats.org/markup-compatibility/2006">
          <mc:Choice Requires="x14">
            <control shapeId="2072" r:id="rId21" name="Check Box 24">
              <controlPr defaultSize="0" autoFill="0" autoLine="0" autoPict="0" altText="">
                <anchor moveWithCells="1">
                  <from>
                    <xdr:col>6</xdr:col>
                    <xdr:colOff>238125</xdr:colOff>
                    <xdr:row>109</xdr:row>
                    <xdr:rowOff>0</xdr:rowOff>
                  </from>
                  <to>
                    <xdr:col>8</xdr:col>
                    <xdr:colOff>0</xdr:colOff>
                    <xdr:row>110</xdr:row>
                    <xdr:rowOff>19050</xdr:rowOff>
                  </to>
                </anchor>
              </controlPr>
            </control>
          </mc:Choice>
        </mc:AlternateContent>
        <mc:AlternateContent xmlns:mc="http://schemas.openxmlformats.org/markup-compatibility/2006">
          <mc:Choice Requires="x14">
            <control shapeId="2073" r:id="rId22" name="Check Box 25">
              <controlPr defaultSize="0" autoFill="0" autoLine="0" autoPict="0" altText="">
                <anchor moveWithCells="1">
                  <from>
                    <xdr:col>6</xdr:col>
                    <xdr:colOff>238125</xdr:colOff>
                    <xdr:row>91</xdr:row>
                    <xdr:rowOff>0</xdr:rowOff>
                  </from>
                  <to>
                    <xdr:col>8</xdr:col>
                    <xdr:colOff>0</xdr:colOff>
                    <xdr:row>92</xdr:row>
                    <xdr:rowOff>19050</xdr:rowOff>
                  </to>
                </anchor>
              </controlPr>
            </control>
          </mc:Choice>
        </mc:AlternateContent>
        <mc:AlternateContent xmlns:mc="http://schemas.openxmlformats.org/markup-compatibility/2006">
          <mc:Choice Requires="x14">
            <control shapeId="2074" r:id="rId23" name="Check Box 26">
              <controlPr defaultSize="0" autoFill="0" autoLine="0" autoPict="0" altText="">
                <anchor moveWithCells="1">
                  <from>
                    <xdr:col>6</xdr:col>
                    <xdr:colOff>238125</xdr:colOff>
                    <xdr:row>89</xdr:row>
                    <xdr:rowOff>142875</xdr:rowOff>
                  </from>
                  <to>
                    <xdr:col>8</xdr:col>
                    <xdr:colOff>0</xdr:colOff>
                    <xdr:row>91</xdr:row>
                    <xdr:rowOff>0</xdr:rowOff>
                  </to>
                </anchor>
              </controlPr>
            </control>
          </mc:Choice>
        </mc:AlternateContent>
        <mc:AlternateContent xmlns:mc="http://schemas.openxmlformats.org/markup-compatibility/2006">
          <mc:Choice Requires="x14">
            <control shapeId="2075" r:id="rId24" name="Check Box 27">
              <controlPr defaultSize="0" autoFill="0" autoLine="0" autoPict="0" altText="">
                <anchor moveWithCells="1">
                  <from>
                    <xdr:col>13</xdr:col>
                    <xdr:colOff>276225</xdr:colOff>
                    <xdr:row>94</xdr:row>
                    <xdr:rowOff>0</xdr:rowOff>
                  </from>
                  <to>
                    <xdr:col>15</xdr:col>
                    <xdr:colOff>0</xdr:colOff>
                    <xdr:row>95</xdr:row>
                    <xdr:rowOff>19050</xdr:rowOff>
                  </to>
                </anchor>
              </controlPr>
            </control>
          </mc:Choice>
        </mc:AlternateContent>
        <mc:AlternateContent xmlns:mc="http://schemas.openxmlformats.org/markup-compatibility/2006">
          <mc:Choice Requires="x14">
            <control shapeId="2076" r:id="rId25" name="Check Box 28">
              <controlPr defaultSize="0" autoFill="0" autoLine="0" autoPict="0" altText="">
                <anchor moveWithCells="1">
                  <from>
                    <xdr:col>13</xdr:col>
                    <xdr:colOff>276225</xdr:colOff>
                    <xdr:row>92</xdr:row>
                    <xdr:rowOff>0</xdr:rowOff>
                  </from>
                  <to>
                    <xdr:col>15</xdr:col>
                    <xdr:colOff>0</xdr:colOff>
                    <xdr:row>93</xdr:row>
                    <xdr:rowOff>19050</xdr:rowOff>
                  </to>
                </anchor>
              </controlPr>
            </control>
          </mc:Choice>
        </mc:AlternateContent>
        <mc:AlternateContent xmlns:mc="http://schemas.openxmlformats.org/markup-compatibility/2006">
          <mc:Choice Requires="x14">
            <control shapeId="2077" r:id="rId26" name="Check Box 29">
              <controlPr defaultSize="0" autoFill="0" autoLine="0" autoPict="0" altText="">
                <anchor moveWithCells="1">
                  <from>
                    <xdr:col>13</xdr:col>
                    <xdr:colOff>276225</xdr:colOff>
                    <xdr:row>93</xdr:row>
                    <xdr:rowOff>0</xdr:rowOff>
                  </from>
                  <to>
                    <xdr:col>15</xdr:col>
                    <xdr:colOff>0</xdr:colOff>
                    <xdr:row>94</xdr:row>
                    <xdr:rowOff>19050</xdr:rowOff>
                  </to>
                </anchor>
              </controlPr>
            </control>
          </mc:Choice>
        </mc:AlternateContent>
        <mc:AlternateContent xmlns:mc="http://schemas.openxmlformats.org/markup-compatibility/2006">
          <mc:Choice Requires="x14">
            <control shapeId="2078" r:id="rId27" name="Check Box 30">
              <controlPr defaultSize="0" autoFill="0" autoLine="0" autoPict="0" altText="">
                <anchor moveWithCells="1">
                  <from>
                    <xdr:col>13</xdr:col>
                    <xdr:colOff>276225</xdr:colOff>
                    <xdr:row>95</xdr:row>
                    <xdr:rowOff>0</xdr:rowOff>
                  </from>
                  <to>
                    <xdr:col>15</xdr:col>
                    <xdr:colOff>0</xdr:colOff>
                    <xdr:row>96</xdr:row>
                    <xdr:rowOff>19050</xdr:rowOff>
                  </to>
                </anchor>
              </controlPr>
            </control>
          </mc:Choice>
        </mc:AlternateContent>
        <mc:AlternateContent xmlns:mc="http://schemas.openxmlformats.org/markup-compatibility/2006">
          <mc:Choice Requires="x14">
            <control shapeId="2079" r:id="rId28" name="Check Box 31">
              <controlPr defaultSize="0" autoFill="0" autoLine="0" autoPict="0" altText="">
                <anchor moveWithCells="1">
                  <from>
                    <xdr:col>13</xdr:col>
                    <xdr:colOff>276225</xdr:colOff>
                    <xdr:row>96</xdr:row>
                    <xdr:rowOff>0</xdr:rowOff>
                  </from>
                  <to>
                    <xdr:col>15</xdr:col>
                    <xdr:colOff>0</xdr:colOff>
                    <xdr:row>97</xdr:row>
                    <xdr:rowOff>19050</xdr:rowOff>
                  </to>
                </anchor>
              </controlPr>
            </control>
          </mc:Choice>
        </mc:AlternateContent>
        <mc:AlternateContent xmlns:mc="http://schemas.openxmlformats.org/markup-compatibility/2006">
          <mc:Choice Requires="x14">
            <control shapeId="2080" r:id="rId29" name="Check Box 32">
              <controlPr defaultSize="0" autoFill="0" autoLine="0" autoPict="0" altText="">
                <anchor moveWithCells="1">
                  <from>
                    <xdr:col>13</xdr:col>
                    <xdr:colOff>276225</xdr:colOff>
                    <xdr:row>97</xdr:row>
                    <xdr:rowOff>0</xdr:rowOff>
                  </from>
                  <to>
                    <xdr:col>15</xdr:col>
                    <xdr:colOff>0</xdr:colOff>
                    <xdr:row>98</xdr:row>
                    <xdr:rowOff>19050</xdr:rowOff>
                  </to>
                </anchor>
              </controlPr>
            </control>
          </mc:Choice>
        </mc:AlternateContent>
        <mc:AlternateContent xmlns:mc="http://schemas.openxmlformats.org/markup-compatibility/2006">
          <mc:Choice Requires="x14">
            <control shapeId="2082" r:id="rId30" name="Check Box 34">
              <controlPr defaultSize="0" autoFill="0" autoLine="0" autoPict="0" altText="">
                <anchor moveWithCells="1">
                  <from>
                    <xdr:col>13</xdr:col>
                    <xdr:colOff>276225</xdr:colOff>
                    <xdr:row>91</xdr:row>
                    <xdr:rowOff>0</xdr:rowOff>
                  </from>
                  <to>
                    <xdr:col>15</xdr:col>
                    <xdr:colOff>0</xdr:colOff>
                    <xdr:row>92</xdr:row>
                    <xdr:rowOff>19050</xdr:rowOff>
                  </to>
                </anchor>
              </controlPr>
            </control>
          </mc:Choice>
        </mc:AlternateContent>
        <mc:AlternateContent xmlns:mc="http://schemas.openxmlformats.org/markup-compatibility/2006">
          <mc:Choice Requires="x14">
            <control shapeId="2083" r:id="rId31" name="Check Box 35">
              <controlPr defaultSize="0" autoFill="0" autoLine="0" autoPict="0" altText="">
                <anchor moveWithCells="1">
                  <from>
                    <xdr:col>13</xdr:col>
                    <xdr:colOff>276225</xdr:colOff>
                    <xdr:row>89</xdr:row>
                    <xdr:rowOff>142875</xdr:rowOff>
                  </from>
                  <to>
                    <xdr:col>15</xdr:col>
                    <xdr:colOff>0</xdr:colOff>
                    <xdr:row>91</xdr:row>
                    <xdr:rowOff>0</xdr:rowOff>
                  </to>
                </anchor>
              </controlPr>
            </control>
          </mc:Choice>
        </mc:AlternateContent>
        <mc:AlternateContent xmlns:mc="http://schemas.openxmlformats.org/markup-compatibility/2006">
          <mc:Choice Requires="x14">
            <control shapeId="2084" r:id="rId32" name="Check Box 36">
              <controlPr defaultSize="0" autoFill="0" autoLine="0" autoPict="0" altText="">
                <anchor moveWithCells="1">
                  <from>
                    <xdr:col>20</xdr:col>
                    <xdr:colOff>276225</xdr:colOff>
                    <xdr:row>94</xdr:row>
                    <xdr:rowOff>0</xdr:rowOff>
                  </from>
                  <to>
                    <xdr:col>22</xdr:col>
                    <xdr:colOff>0</xdr:colOff>
                    <xdr:row>95</xdr:row>
                    <xdr:rowOff>19050</xdr:rowOff>
                  </to>
                </anchor>
              </controlPr>
            </control>
          </mc:Choice>
        </mc:AlternateContent>
        <mc:AlternateContent xmlns:mc="http://schemas.openxmlformats.org/markup-compatibility/2006">
          <mc:Choice Requires="x14">
            <control shapeId="2085" r:id="rId33" name="Check Box 37">
              <controlPr defaultSize="0" autoFill="0" autoLine="0" autoPict="0" altText="">
                <anchor moveWithCells="1">
                  <from>
                    <xdr:col>20</xdr:col>
                    <xdr:colOff>276225</xdr:colOff>
                    <xdr:row>92</xdr:row>
                    <xdr:rowOff>0</xdr:rowOff>
                  </from>
                  <to>
                    <xdr:col>22</xdr:col>
                    <xdr:colOff>0</xdr:colOff>
                    <xdr:row>93</xdr:row>
                    <xdr:rowOff>19050</xdr:rowOff>
                  </to>
                </anchor>
              </controlPr>
            </control>
          </mc:Choice>
        </mc:AlternateContent>
        <mc:AlternateContent xmlns:mc="http://schemas.openxmlformats.org/markup-compatibility/2006">
          <mc:Choice Requires="x14">
            <control shapeId="2086" r:id="rId34" name="Check Box 38">
              <controlPr defaultSize="0" autoFill="0" autoLine="0" autoPict="0" altText="">
                <anchor moveWithCells="1">
                  <from>
                    <xdr:col>20</xdr:col>
                    <xdr:colOff>276225</xdr:colOff>
                    <xdr:row>93</xdr:row>
                    <xdr:rowOff>0</xdr:rowOff>
                  </from>
                  <to>
                    <xdr:col>22</xdr:col>
                    <xdr:colOff>0</xdr:colOff>
                    <xdr:row>94</xdr:row>
                    <xdr:rowOff>19050</xdr:rowOff>
                  </to>
                </anchor>
              </controlPr>
            </control>
          </mc:Choice>
        </mc:AlternateContent>
        <mc:AlternateContent xmlns:mc="http://schemas.openxmlformats.org/markup-compatibility/2006">
          <mc:Choice Requires="x14">
            <control shapeId="2087" r:id="rId35" name="Check Box 39">
              <controlPr defaultSize="0" autoFill="0" autoLine="0" autoPict="0" altText="">
                <anchor moveWithCells="1">
                  <from>
                    <xdr:col>20</xdr:col>
                    <xdr:colOff>276225</xdr:colOff>
                    <xdr:row>95</xdr:row>
                    <xdr:rowOff>0</xdr:rowOff>
                  </from>
                  <to>
                    <xdr:col>22</xdr:col>
                    <xdr:colOff>0</xdr:colOff>
                    <xdr:row>96</xdr:row>
                    <xdr:rowOff>19050</xdr:rowOff>
                  </to>
                </anchor>
              </controlPr>
            </control>
          </mc:Choice>
        </mc:AlternateContent>
        <mc:AlternateContent xmlns:mc="http://schemas.openxmlformats.org/markup-compatibility/2006">
          <mc:Choice Requires="x14">
            <control shapeId="2088" r:id="rId36" name="Check Box 40">
              <controlPr defaultSize="0" autoFill="0" autoLine="0" autoPict="0" altText="">
                <anchor moveWithCells="1">
                  <from>
                    <xdr:col>20</xdr:col>
                    <xdr:colOff>276225</xdr:colOff>
                    <xdr:row>96</xdr:row>
                    <xdr:rowOff>0</xdr:rowOff>
                  </from>
                  <to>
                    <xdr:col>22</xdr:col>
                    <xdr:colOff>0</xdr:colOff>
                    <xdr:row>97</xdr:row>
                    <xdr:rowOff>19050</xdr:rowOff>
                  </to>
                </anchor>
              </controlPr>
            </control>
          </mc:Choice>
        </mc:AlternateContent>
        <mc:AlternateContent xmlns:mc="http://schemas.openxmlformats.org/markup-compatibility/2006">
          <mc:Choice Requires="x14">
            <control shapeId="2089" r:id="rId37" name="Check Box 41">
              <controlPr defaultSize="0" autoFill="0" autoLine="0" autoPict="0" altText="">
                <anchor moveWithCells="1">
                  <from>
                    <xdr:col>20</xdr:col>
                    <xdr:colOff>276225</xdr:colOff>
                    <xdr:row>97</xdr:row>
                    <xdr:rowOff>0</xdr:rowOff>
                  </from>
                  <to>
                    <xdr:col>22</xdr:col>
                    <xdr:colOff>0</xdr:colOff>
                    <xdr:row>98</xdr:row>
                    <xdr:rowOff>19050</xdr:rowOff>
                  </to>
                </anchor>
              </controlPr>
            </control>
          </mc:Choice>
        </mc:AlternateContent>
        <mc:AlternateContent xmlns:mc="http://schemas.openxmlformats.org/markup-compatibility/2006">
          <mc:Choice Requires="x14">
            <control shapeId="2091" r:id="rId38" name="Check Box 43">
              <controlPr defaultSize="0" autoFill="0" autoLine="0" autoPict="0" altText="">
                <anchor moveWithCells="1">
                  <from>
                    <xdr:col>20</xdr:col>
                    <xdr:colOff>276225</xdr:colOff>
                    <xdr:row>90</xdr:row>
                    <xdr:rowOff>152400</xdr:rowOff>
                  </from>
                  <to>
                    <xdr:col>22</xdr:col>
                    <xdr:colOff>0</xdr:colOff>
                    <xdr:row>92</xdr:row>
                    <xdr:rowOff>9525</xdr:rowOff>
                  </to>
                </anchor>
              </controlPr>
            </control>
          </mc:Choice>
        </mc:AlternateContent>
        <mc:AlternateContent xmlns:mc="http://schemas.openxmlformats.org/markup-compatibility/2006">
          <mc:Choice Requires="x14">
            <control shapeId="2092" r:id="rId39" name="Check Box 44">
              <controlPr defaultSize="0" autoFill="0" autoLine="0" autoPict="0" altText="">
                <anchor moveWithCells="1">
                  <from>
                    <xdr:col>20</xdr:col>
                    <xdr:colOff>276225</xdr:colOff>
                    <xdr:row>89</xdr:row>
                    <xdr:rowOff>142875</xdr:rowOff>
                  </from>
                  <to>
                    <xdr:col>22</xdr:col>
                    <xdr:colOff>0</xdr:colOff>
                    <xdr:row>91</xdr:row>
                    <xdr:rowOff>0</xdr:rowOff>
                  </to>
                </anchor>
              </controlPr>
            </control>
          </mc:Choice>
        </mc:AlternateContent>
        <mc:AlternateContent xmlns:mc="http://schemas.openxmlformats.org/markup-compatibility/2006">
          <mc:Choice Requires="x14">
            <control shapeId="2093" r:id="rId40" name="Check Box 45">
              <controlPr defaultSize="0" autoFill="0" autoLine="0" autoPict="0" altText="">
                <anchor moveWithCells="1">
                  <from>
                    <xdr:col>13</xdr:col>
                    <xdr:colOff>276225</xdr:colOff>
                    <xdr:row>98</xdr:row>
                    <xdr:rowOff>0</xdr:rowOff>
                  </from>
                  <to>
                    <xdr:col>15</xdr:col>
                    <xdr:colOff>0</xdr:colOff>
                    <xdr:row>99</xdr:row>
                    <xdr:rowOff>19050</xdr:rowOff>
                  </to>
                </anchor>
              </controlPr>
            </control>
          </mc:Choice>
        </mc:AlternateContent>
        <mc:AlternateContent xmlns:mc="http://schemas.openxmlformats.org/markup-compatibility/2006">
          <mc:Choice Requires="x14">
            <control shapeId="2094" r:id="rId41" name="Check Box 46">
              <controlPr defaultSize="0" autoFill="0" autoLine="0" autoPict="0" altText="">
                <anchor moveWithCells="1">
                  <from>
                    <xdr:col>13</xdr:col>
                    <xdr:colOff>276225</xdr:colOff>
                    <xdr:row>99</xdr:row>
                    <xdr:rowOff>0</xdr:rowOff>
                  </from>
                  <to>
                    <xdr:col>15</xdr:col>
                    <xdr:colOff>0</xdr:colOff>
                    <xdr:row>100</xdr:row>
                    <xdr:rowOff>0</xdr:rowOff>
                  </to>
                </anchor>
              </controlPr>
            </control>
          </mc:Choice>
        </mc:AlternateContent>
        <mc:AlternateContent xmlns:mc="http://schemas.openxmlformats.org/markup-compatibility/2006">
          <mc:Choice Requires="x14">
            <control shapeId="2095" r:id="rId42" name="Check Box 47">
              <controlPr defaultSize="0" autoFill="0" autoLine="0" autoPict="0" altText="">
                <anchor moveWithCells="1">
                  <from>
                    <xdr:col>13</xdr:col>
                    <xdr:colOff>276225</xdr:colOff>
                    <xdr:row>100</xdr:row>
                    <xdr:rowOff>0</xdr:rowOff>
                  </from>
                  <to>
                    <xdr:col>15</xdr:col>
                    <xdr:colOff>0</xdr:colOff>
                    <xdr:row>101</xdr:row>
                    <xdr:rowOff>19050</xdr:rowOff>
                  </to>
                </anchor>
              </controlPr>
            </control>
          </mc:Choice>
        </mc:AlternateContent>
        <mc:AlternateContent xmlns:mc="http://schemas.openxmlformats.org/markup-compatibility/2006">
          <mc:Choice Requires="x14">
            <control shapeId="2096" r:id="rId43" name="Check Box 48">
              <controlPr defaultSize="0" autoFill="0" autoLine="0" autoPict="0" altText="">
                <anchor moveWithCells="1">
                  <from>
                    <xdr:col>13</xdr:col>
                    <xdr:colOff>276225</xdr:colOff>
                    <xdr:row>103</xdr:row>
                    <xdr:rowOff>0</xdr:rowOff>
                  </from>
                  <to>
                    <xdr:col>15</xdr:col>
                    <xdr:colOff>0</xdr:colOff>
                    <xdr:row>104</xdr:row>
                    <xdr:rowOff>19050</xdr:rowOff>
                  </to>
                </anchor>
              </controlPr>
            </control>
          </mc:Choice>
        </mc:AlternateContent>
        <mc:AlternateContent xmlns:mc="http://schemas.openxmlformats.org/markup-compatibility/2006">
          <mc:Choice Requires="x14">
            <control shapeId="2097" r:id="rId44" name="Check Box 49">
              <controlPr defaultSize="0" autoFill="0" autoLine="0" autoPict="0" altText="">
                <anchor moveWithCells="1">
                  <from>
                    <xdr:col>13</xdr:col>
                    <xdr:colOff>276225</xdr:colOff>
                    <xdr:row>101</xdr:row>
                    <xdr:rowOff>0</xdr:rowOff>
                  </from>
                  <to>
                    <xdr:col>15</xdr:col>
                    <xdr:colOff>0</xdr:colOff>
                    <xdr:row>102</xdr:row>
                    <xdr:rowOff>19050</xdr:rowOff>
                  </to>
                </anchor>
              </controlPr>
            </control>
          </mc:Choice>
        </mc:AlternateContent>
        <mc:AlternateContent xmlns:mc="http://schemas.openxmlformats.org/markup-compatibility/2006">
          <mc:Choice Requires="x14">
            <control shapeId="2098" r:id="rId45" name="Check Box 50">
              <controlPr defaultSize="0" autoFill="0" autoLine="0" autoPict="0" altText="">
                <anchor moveWithCells="1">
                  <from>
                    <xdr:col>13</xdr:col>
                    <xdr:colOff>276225</xdr:colOff>
                    <xdr:row>102</xdr:row>
                    <xdr:rowOff>0</xdr:rowOff>
                  </from>
                  <to>
                    <xdr:col>15</xdr:col>
                    <xdr:colOff>0</xdr:colOff>
                    <xdr:row>103</xdr:row>
                    <xdr:rowOff>19050</xdr:rowOff>
                  </to>
                </anchor>
              </controlPr>
            </control>
          </mc:Choice>
        </mc:AlternateContent>
        <mc:AlternateContent xmlns:mc="http://schemas.openxmlformats.org/markup-compatibility/2006">
          <mc:Choice Requires="x14">
            <control shapeId="2099" r:id="rId46" name="Check Box 51">
              <controlPr defaultSize="0" autoFill="0" autoLine="0" autoPict="0" altText="">
                <anchor moveWithCells="1">
                  <from>
                    <xdr:col>13</xdr:col>
                    <xdr:colOff>276225</xdr:colOff>
                    <xdr:row>104</xdr:row>
                    <xdr:rowOff>0</xdr:rowOff>
                  </from>
                  <to>
                    <xdr:col>15</xdr:col>
                    <xdr:colOff>0</xdr:colOff>
                    <xdr:row>105</xdr:row>
                    <xdr:rowOff>19050</xdr:rowOff>
                  </to>
                </anchor>
              </controlPr>
            </control>
          </mc:Choice>
        </mc:AlternateContent>
        <mc:AlternateContent xmlns:mc="http://schemas.openxmlformats.org/markup-compatibility/2006">
          <mc:Choice Requires="x14">
            <control shapeId="2100" r:id="rId47" name="Check Box 52">
              <controlPr defaultSize="0" autoFill="0" autoLine="0" autoPict="0" altText="">
                <anchor moveWithCells="1">
                  <from>
                    <xdr:col>13</xdr:col>
                    <xdr:colOff>276225</xdr:colOff>
                    <xdr:row>105</xdr:row>
                    <xdr:rowOff>0</xdr:rowOff>
                  </from>
                  <to>
                    <xdr:col>15</xdr:col>
                    <xdr:colOff>0</xdr:colOff>
                    <xdr:row>106</xdr:row>
                    <xdr:rowOff>19050</xdr:rowOff>
                  </to>
                </anchor>
              </controlPr>
            </control>
          </mc:Choice>
        </mc:AlternateContent>
        <mc:AlternateContent xmlns:mc="http://schemas.openxmlformats.org/markup-compatibility/2006">
          <mc:Choice Requires="x14">
            <control shapeId="2101" r:id="rId48" name="Check Box 53">
              <controlPr defaultSize="0" autoFill="0" autoLine="0" autoPict="0" altText="">
                <anchor moveWithCells="1">
                  <from>
                    <xdr:col>13</xdr:col>
                    <xdr:colOff>276225</xdr:colOff>
                    <xdr:row>106</xdr:row>
                    <xdr:rowOff>0</xdr:rowOff>
                  </from>
                  <to>
                    <xdr:col>15</xdr:col>
                    <xdr:colOff>0</xdr:colOff>
                    <xdr:row>107</xdr:row>
                    <xdr:rowOff>19050</xdr:rowOff>
                  </to>
                </anchor>
              </controlPr>
            </control>
          </mc:Choice>
        </mc:AlternateContent>
        <mc:AlternateContent xmlns:mc="http://schemas.openxmlformats.org/markup-compatibility/2006">
          <mc:Choice Requires="x14">
            <control shapeId="2103" r:id="rId49" name="Check Box 55">
              <controlPr defaultSize="0" autoFill="0" autoLine="0" autoPict="0" altText="">
                <anchor moveWithCells="1">
                  <from>
                    <xdr:col>13</xdr:col>
                    <xdr:colOff>276225</xdr:colOff>
                    <xdr:row>107</xdr:row>
                    <xdr:rowOff>0</xdr:rowOff>
                  </from>
                  <to>
                    <xdr:col>15</xdr:col>
                    <xdr:colOff>0</xdr:colOff>
                    <xdr:row>108</xdr:row>
                    <xdr:rowOff>19050</xdr:rowOff>
                  </to>
                </anchor>
              </controlPr>
            </control>
          </mc:Choice>
        </mc:AlternateContent>
        <mc:AlternateContent xmlns:mc="http://schemas.openxmlformats.org/markup-compatibility/2006">
          <mc:Choice Requires="x14">
            <control shapeId="2108" r:id="rId50" name="Check Box 60">
              <controlPr defaultSize="0" autoFill="0" autoLine="0" autoPict="0" altText="">
                <anchor moveWithCells="1">
                  <from>
                    <xdr:col>13</xdr:col>
                    <xdr:colOff>276225</xdr:colOff>
                    <xdr:row>108</xdr:row>
                    <xdr:rowOff>0</xdr:rowOff>
                  </from>
                  <to>
                    <xdr:col>15</xdr:col>
                    <xdr:colOff>0</xdr:colOff>
                    <xdr:row>109</xdr:row>
                    <xdr:rowOff>19050</xdr:rowOff>
                  </to>
                </anchor>
              </controlPr>
            </control>
          </mc:Choice>
        </mc:AlternateContent>
        <mc:AlternateContent xmlns:mc="http://schemas.openxmlformats.org/markup-compatibility/2006">
          <mc:Choice Requires="x14">
            <control shapeId="2110" r:id="rId51" name="Check Box 62">
              <controlPr defaultSize="0" autoFill="0" autoLine="0" autoPict="0" altText="">
                <anchor moveWithCells="1">
                  <from>
                    <xdr:col>13</xdr:col>
                    <xdr:colOff>276225</xdr:colOff>
                    <xdr:row>109</xdr:row>
                    <xdr:rowOff>0</xdr:rowOff>
                  </from>
                  <to>
                    <xdr:col>15</xdr:col>
                    <xdr:colOff>0</xdr:colOff>
                    <xdr:row>110</xdr:row>
                    <xdr:rowOff>19050</xdr:rowOff>
                  </to>
                </anchor>
              </controlPr>
            </control>
          </mc:Choice>
        </mc:AlternateContent>
        <mc:AlternateContent xmlns:mc="http://schemas.openxmlformats.org/markup-compatibility/2006">
          <mc:Choice Requires="x14">
            <control shapeId="2111" r:id="rId52" name="Check Box 63">
              <controlPr defaultSize="0" autoFill="0" autoLine="0" autoPict="0" altText="">
                <anchor moveWithCells="1">
                  <from>
                    <xdr:col>20</xdr:col>
                    <xdr:colOff>276225</xdr:colOff>
                    <xdr:row>98</xdr:row>
                    <xdr:rowOff>0</xdr:rowOff>
                  </from>
                  <to>
                    <xdr:col>22</xdr:col>
                    <xdr:colOff>0</xdr:colOff>
                    <xdr:row>99</xdr:row>
                    <xdr:rowOff>19050</xdr:rowOff>
                  </to>
                </anchor>
              </controlPr>
            </control>
          </mc:Choice>
        </mc:AlternateContent>
        <mc:AlternateContent xmlns:mc="http://schemas.openxmlformats.org/markup-compatibility/2006">
          <mc:Choice Requires="x14">
            <control shapeId="2112" r:id="rId53" name="Check Box 64">
              <controlPr defaultSize="0" autoFill="0" autoLine="0" autoPict="0" altText="">
                <anchor moveWithCells="1">
                  <from>
                    <xdr:col>20</xdr:col>
                    <xdr:colOff>276225</xdr:colOff>
                    <xdr:row>99</xdr:row>
                    <xdr:rowOff>0</xdr:rowOff>
                  </from>
                  <to>
                    <xdr:col>22</xdr:col>
                    <xdr:colOff>0</xdr:colOff>
                    <xdr:row>100</xdr:row>
                    <xdr:rowOff>0</xdr:rowOff>
                  </to>
                </anchor>
              </controlPr>
            </control>
          </mc:Choice>
        </mc:AlternateContent>
        <mc:AlternateContent xmlns:mc="http://schemas.openxmlformats.org/markup-compatibility/2006">
          <mc:Choice Requires="x14">
            <control shapeId="2113" r:id="rId54" name="Check Box 65">
              <controlPr defaultSize="0" autoFill="0" autoLine="0" autoPict="0" altText="">
                <anchor moveWithCells="1">
                  <from>
                    <xdr:col>20</xdr:col>
                    <xdr:colOff>276225</xdr:colOff>
                    <xdr:row>99</xdr:row>
                    <xdr:rowOff>152400</xdr:rowOff>
                  </from>
                  <to>
                    <xdr:col>22</xdr:col>
                    <xdr:colOff>0</xdr:colOff>
                    <xdr:row>101</xdr:row>
                    <xdr:rowOff>9525</xdr:rowOff>
                  </to>
                </anchor>
              </controlPr>
            </control>
          </mc:Choice>
        </mc:AlternateContent>
        <mc:AlternateContent xmlns:mc="http://schemas.openxmlformats.org/markup-compatibility/2006">
          <mc:Choice Requires="x14">
            <control shapeId="2114" r:id="rId55" name="Check Box 66">
              <controlPr defaultSize="0" autoFill="0" autoLine="0" autoPict="0" altText="">
                <anchor moveWithCells="1">
                  <from>
                    <xdr:col>20</xdr:col>
                    <xdr:colOff>276225</xdr:colOff>
                    <xdr:row>103</xdr:row>
                    <xdr:rowOff>0</xdr:rowOff>
                  </from>
                  <to>
                    <xdr:col>22</xdr:col>
                    <xdr:colOff>0</xdr:colOff>
                    <xdr:row>104</xdr:row>
                    <xdr:rowOff>19050</xdr:rowOff>
                  </to>
                </anchor>
              </controlPr>
            </control>
          </mc:Choice>
        </mc:AlternateContent>
        <mc:AlternateContent xmlns:mc="http://schemas.openxmlformats.org/markup-compatibility/2006">
          <mc:Choice Requires="x14">
            <control shapeId="2115" r:id="rId56" name="Check Box 67">
              <controlPr defaultSize="0" autoFill="0" autoLine="0" autoPict="0" altText="">
                <anchor moveWithCells="1">
                  <from>
                    <xdr:col>20</xdr:col>
                    <xdr:colOff>276225</xdr:colOff>
                    <xdr:row>101</xdr:row>
                    <xdr:rowOff>0</xdr:rowOff>
                  </from>
                  <to>
                    <xdr:col>22</xdr:col>
                    <xdr:colOff>0</xdr:colOff>
                    <xdr:row>102</xdr:row>
                    <xdr:rowOff>19050</xdr:rowOff>
                  </to>
                </anchor>
              </controlPr>
            </control>
          </mc:Choice>
        </mc:AlternateContent>
        <mc:AlternateContent xmlns:mc="http://schemas.openxmlformats.org/markup-compatibility/2006">
          <mc:Choice Requires="x14">
            <control shapeId="2116" r:id="rId57" name="Check Box 68">
              <controlPr defaultSize="0" autoFill="0" autoLine="0" autoPict="0" altText="">
                <anchor moveWithCells="1">
                  <from>
                    <xdr:col>20</xdr:col>
                    <xdr:colOff>276225</xdr:colOff>
                    <xdr:row>102</xdr:row>
                    <xdr:rowOff>0</xdr:rowOff>
                  </from>
                  <to>
                    <xdr:col>22</xdr:col>
                    <xdr:colOff>0</xdr:colOff>
                    <xdr:row>103</xdr:row>
                    <xdr:rowOff>19050</xdr:rowOff>
                  </to>
                </anchor>
              </controlPr>
            </control>
          </mc:Choice>
        </mc:AlternateContent>
        <mc:AlternateContent xmlns:mc="http://schemas.openxmlformats.org/markup-compatibility/2006">
          <mc:Choice Requires="x14">
            <control shapeId="2117" r:id="rId58" name="Check Box 69">
              <controlPr defaultSize="0" autoFill="0" autoLine="0" autoPict="0" altText="">
                <anchor moveWithCells="1">
                  <from>
                    <xdr:col>20</xdr:col>
                    <xdr:colOff>276225</xdr:colOff>
                    <xdr:row>104</xdr:row>
                    <xdr:rowOff>0</xdr:rowOff>
                  </from>
                  <to>
                    <xdr:col>22</xdr:col>
                    <xdr:colOff>0</xdr:colOff>
                    <xdr:row>105</xdr:row>
                    <xdr:rowOff>19050</xdr:rowOff>
                  </to>
                </anchor>
              </controlPr>
            </control>
          </mc:Choice>
        </mc:AlternateContent>
        <mc:AlternateContent xmlns:mc="http://schemas.openxmlformats.org/markup-compatibility/2006">
          <mc:Choice Requires="x14">
            <control shapeId="2118" r:id="rId59" name="Check Box 70">
              <controlPr defaultSize="0" autoFill="0" autoLine="0" autoPict="0" altText="">
                <anchor moveWithCells="1">
                  <from>
                    <xdr:col>20</xdr:col>
                    <xdr:colOff>276225</xdr:colOff>
                    <xdr:row>105</xdr:row>
                    <xdr:rowOff>0</xdr:rowOff>
                  </from>
                  <to>
                    <xdr:col>22</xdr:col>
                    <xdr:colOff>0</xdr:colOff>
                    <xdr:row>106</xdr:row>
                    <xdr:rowOff>19050</xdr:rowOff>
                  </to>
                </anchor>
              </controlPr>
            </control>
          </mc:Choice>
        </mc:AlternateContent>
        <mc:AlternateContent xmlns:mc="http://schemas.openxmlformats.org/markup-compatibility/2006">
          <mc:Choice Requires="x14">
            <control shapeId="2119" r:id="rId60" name="Check Box 71">
              <controlPr defaultSize="0" autoFill="0" autoLine="0" autoPict="0" altText="">
                <anchor moveWithCells="1">
                  <from>
                    <xdr:col>20</xdr:col>
                    <xdr:colOff>276225</xdr:colOff>
                    <xdr:row>106</xdr:row>
                    <xdr:rowOff>0</xdr:rowOff>
                  </from>
                  <to>
                    <xdr:col>22</xdr:col>
                    <xdr:colOff>0</xdr:colOff>
                    <xdr:row>107</xdr:row>
                    <xdr:rowOff>19050</xdr:rowOff>
                  </to>
                </anchor>
              </controlPr>
            </control>
          </mc:Choice>
        </mc:AlternateContent>
        <mc:AlternateContent xmlns:mc="http://schemas.openxmlformats.org/markup-compatibility/2006">
          <mc:Choice Requires="x14">
            <control shapeId="2121" r:id="rId61" name="Check Box 73">
              <controlPr defaultSize="0" autoFill="0" autoLine="0" autoPict="0" altText="">
                <anchor moveWithCells="1">
                  <from>
                    <xdr:col>20</xdr:col>
                    <xdr:colOff>276225</xdr:colOff>
                    <xdr:row>107</xdr:row>
                    <xdr:rowOff>0</xdr:rowOff>
                  </from>
                  <to>
                    <xdr:col>22</xdr:col>
                    <xdr:colOff>0</xdr:colOff>
                    <xdr:row>108</xdr:row>
                    <xdr:rowOff>19050</xdr:rowOff>
                  </to>
                </anchor>
              </controlPr>
            </control>
          </mc:Choice>
        </mc:AlternateContent>
        <mc:AlternateContent xmlns:mc="http://schemas.openxmlformats.org/markup-compatibility/2006">
          <mc:Choice Requires="x14">
            <control shapeId="2126" r:id="rId62" name="Check Box 78">
              <controlPr defaultSize="0" autoFill="0" autoLine="0" autoPict="0" altText="">
                <anchor moveWithCells="1">
                  <from>
                    <xdr:col>20</xdr:col>
                    <xdr:colOff>276225</xdr:colOff>
                    <xdr:row>108</xdr:row>
                    <xdr:rowOff>0</xdr:rowOff>
                  </from>
                  <to>
                    <xdr:col>22</xdr:col>
                    <xdr:colOff>0</xdr:colOff>
                    <xdr:row>109</xdr:row>
                    <xdr:rowOff>19050</xdr:rowOff>
                  </to>
                </anchor>
              </controlPr>
            </control>
          </mc:Choice>
        </mc:AlternateContent>
        <mc:AlternateContent xmlns:mc="http://schemas.openxmlformats.org/markup-compatibility/2006">
          <mc:Choice Requires="x14">
            <control shapeId="2128" r:id="rId63" name="Check Box 80">
              <controlPr defaultSize="0" autoFill="0" autoLine="0" autoPict="0" altText="">
                <anchor moveWithCells="1">
                  <from>
                    <xdr:col>20</xdr:col>
                    <xdr:colOff>276225</xdr:colOff>
                    <xdr:row>109</xdr:row>
                    <xdr:rowOff>0</xdr:rowOff>
                  </from>
                  <to>
                    <xdr:col>22</xdr:col>
                    <xdr:colOff>0</xdr:colOff>
                    <xdr:row>110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040FC-CA8A-49DC-98C2-47BE581F0726}">
  <sheetPr codeName="Sheet16">
    <tabColor theme="9" tint="0.59999389629810485"/>
  </sheetPr>
  <dimension ref="A1:AP119"/>
  <sheetViews>
    <sheetView showGridLines="0" showRuler="0" view="pageLayout" zoomScaleNormal="100" workbookViewId="0">
      <selection activeCell="Z7" sqref="Z7:AB7"/>
    </sheetView>
  </sheetViews>
  <sheetFormatPr defaultColWidth="9.140625" defaultRowHeight="12.75" x14ac:dyDescent="0.25"/>
  <cols>
    <col min="1" max="28" width="3.5703125" style="10" customWidth="1"/>
    <col min="29" max="29" width="13.140625" style="8" hidden="1" customWidth="1"/>
    <col min="30" max="30" width="16.28515625" style="8" hidden="1" customWidth="1"/>
    <col min="31" max="31" width="9.140625" style="10" hidden="1" customWidth="1"/>
    <col min="32" max="32" width="15.85546875" style="8" hidden="1" customWidth="1"/>
    <col min="33" max="33" width="9.140625" style="10" hidden="1" customWidth="1"/>
    <col min="34" max="34" width="15.85546875" style="10" hidden="1" customWidth="1"/>
    <col min="35" max="16384" width="9.140625" style="10"/>
  </cols>
  <sheetData>
    <row r="1" spans="1:32" x14ac:dyDescent="0.25">
      <c r="A1" s="345" t="s">
        <v>540</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row>
    <row r="2" spans="1:32" x14ac:dyDescent="0.2">
      <c r="A2" s="7" t="s">
        <v>548</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187"/>
      <c r="AD2" s="13"/>
      <c r="AF2" s="10"/>
    </row>
    <row r="3" spans="1:32" x14ac:dyDescent="0.2">
      <c r="A3" s="7" t="s">
        <v>611</v>
      </c>
      <c r="B3" s="201"/>
      <c r="C3" s="201"/>
      <c r="D3" s="201"/>
      <c r="E3" s="201"/>
      <c r="F3" s="201"/>
      <c r="G3" s="201"/>
      <c r="H3" s="201"/>
      <c r="I3" s="201"/>
      <c r="J3" s="201"/>
      <c r="K3" s="201"/>
      <c r="L3" s="201"/>
      <c r="N3" s="201"/>
      <c r="O3" s="201"/>
      <c r="P3" s="201"/>
      <c r="Q3" s="201"/>
      <c r="R3" s="201"/>
      <c r="S3" s="201"/>
      <c r="T3" s="201"/>
      <c r="U3" s="201"/>
      <c r="V3" s="201"/>
      <c r="W3" s="201"/>
      <c r="X3" s="201"/>
      <c r="Y3" s="201"/>
      <c r="Z3" s="201"/>
      <c r="AA3" s="201"/>
      <c r="AB3" s="201"/>
      <c r="AC3" s="187"/>
      <c r="AD3" s="13"/>
      <c r="AF3" s="10"/>
    </row>
    <row r="4" spans="1:32" x14ac:dyDescent="0.2">
      <c r="A4" s="7" t="s">
        <v>613</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187"/>
      <c r="AD4" s="13"/>
      <c r="AF4" s="10"/>
    </row>
    <row r="5" spans="1:32" x14ac:dyDescent="0.2">
      <c r="A5" s="7" t="s">
        <v>612</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187"/>
      <c r="AD5" s="13"/>
      <c r="AF5" s="10"/>
    </row>
    <row r="6" spans="1:32" s="205" customFormat="1" ht="5.25" x14ac:dyDescent="0.25">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row>
    <row r="7" spans="1:32" x14ac:dyDescent="0.2">
      <c r="A7" s="2" t="s">
        <v>5</v>
      </c>
      <c r="B7" s="3"/>
      <c r="C7" s="3"/>
      <c r="D7" s="3"/>
      <c r="E7" s="3"/>
      <c r="F7" s="3"/>
      <c r="G7" s="3"/>
      <c r="H7" s="423" t="str">
        <f>IF(AC7=0,"",'Form H'!H6)</f>
        <v/>
      </c>
      <c r="I7" s="423"/>
      <c r="J7" s="423"/>
      <c r="K7" s="423"/>
      <c r="L7" s="423"/>
      <c r="M7" s="423"/>
      <c r="N7" s="423"/>
      <c r="O7" s="423"/>
      <c r="P7" s="423"/>
      <c r="Q7" s="423"/>
      <c r="R7" s="423"/>
      <c r="S7" s="423"/>
      <c r="T7" s="423"/>
      <c r="U7" s="423"/>
      <c r="V7" s="4"/>
      <c r="W7" s="4"/>
      <c r="X7" s="3"/>
      <c r="Y7" s="6" t="s">
        <v>0</v>
      </c>
      <c r="Z7" s="424"/>
      <c r="AA7" s="424"/>
      <c r="AB7" s="424"/>
      <c r="AC7" s="9">
        <f>IF(OR('Form H'!AG125="No",'Form H'!AG126="Incomplete"),0,1)</f>
        <v>0</v>
      </c>
      <c r="AF7" s="8">
        <f>IF(AND(AC7=0,Z7&lt;&gt;0),1,0)</f>
        <v>0</v>
      </c>
    </row>
    <row r="8" spans="1:32" x14ac:dyDescent="0.2">
      <c r="A8" s="2" t="s">
        <v>264</v>
      </c>
      <c r="B8" s="3"/>
      <c r="C8" s="3"/>
      <c r="D8" s="3"/>
      <c r="E8" s="3"/>
      <c r="F8" s="163"/>
      <c r="G8" s="163"/>
      <c r="H8" s="425" t="str">
        <f>IF(AC7=0,"",'Form H'!H7)</f>
        <v/>
      </c>
      <c r="I8" s="425"/>
      <c r="J8" s="425"/>
      <c r="K8" s="425"/>
      <c r="L8" s="425"/>
      <c r="M8" s="425"/>
      <c r="N8" s="425"/>
      <c r="O8" s="425"/>
      <c r="P8" s="425"/>
      <c r="Q8" s="425"/>
      <c r="R8" s="425"/>
      <c r="S8" s="425"/>
      <c r="T8" s="425"/>
      <c r="U8" s="425"/>
      <c r="V8" s="4"/>
      <c r="W8" s="4"/>
      <c r="X8" s="163"/>
      <c r="Y8" s="6" t="s">
        <v>391</v>
      </c>
      <c r="Z8" s="424"/>
      <c r="AA8" s="424"/>
      <c r="AB8" s="424"/>
      <c r="AC8" s="10"/>
      <c r="AD8" s="10"/>
      <c r="AF8" s="8">
        <f>IF(AND(AC7=0,Z8&lt;&gt;0),1,0)</f>
        <v>0</v>
      </c>
    </row>
    <row r="9" spans="1:32" s="8" customFormat="1" x14ac:dyDescent="0.2">
      <c r="A9" s="2" t="s">
        <v>3</v>
      </c>
      <c r="B9" s="16"/>
      <c r="C9" s="16"/>
      <c r="D9" s="16"/>
      <c r="E9" s="16"/>
      <c r="F9" s="17"/>
      <c r="G9" s="17"/>
      <c r="H9" s="426" t="str">
        <f>IF(AC7=0,"",'Form H'!O40)</f>
        <v/>
      </c>
      <c r="I9" s="426"/>
      <c r="J9" s="426"/>
      <c r="K9" s="426"/>
      <c r="L9" s="426"/>
      <c r="M9" s="426"/>
      <c r="N9" s="426"/>
      <c r="O9" s="426"/>
      <c r="P9" s="426"/>
      <c r="Q9" s="426"/>
      <c r="R9" s="426"/>
      <c r="S9" s="426"/>
      <c r="T9" s="426"/>
      <c r="U9" s="426"/>
      <c r="V9" s="4"/>
      <c r="W9" s="4"/>
      <c r="X9" s="4"/>
      <c r="Y9" s="4"/>
      <c r="Z9" s="4"/>
      <c r="AA9" s="4"/>
      <c r="AB9" s="4"/>
    </row>
    <row r="10" spans="1:32" s="205" customFormat="1" ht="5.25" x14ac:dyDescent="0.25">
      <c r="A10" s="207"/>
      <c r="B10" s="207"/>
      <c r="C10" s="207"/>
      <c r="D10" s="207"/>
      <c r="E10" s="207"/>
      <c r="F10" s="208"/>
      <c r="G10" s="208"/>
      <c r="H10" s="208"/>
      <c r="I10" s="208"/>
      <c r="J10" s="208"/>
      <c r="K10" s="216"/>
      <c r="L10" s="216"/>
      <c r="M10" s="216"/>
      <c r="N10" s="216"/>
      <c r="O10" s="216"/>
      <c r="P10" s="216"/>
      <c r="Q10" s="216"/>
      <c r="R10" s="216"/>
      <c r="S10" s="216"/>
      <c r="T10" s="216"/>
      <c r="U10" s="216"/>
      <c r="V10" s="216"/>
      <c r="W10" s="216"/>
      <c r="X10" s="216"/>
      <c r="Y10" s="216"/>
      <c r="Z10" s="216"/>
      <c r="AA10" s="216"/>
      <c r="AB10" s="216"/>
    </row>
    <row r="11" spans="1:32" x14ac:dyDescent="0.25">
      <c r="A11" s="420" t="s">
        <v>392</v>
      </c>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row>
    <row r="12" spans="1:32" s="194" customFormat="1" ht="5.25" x14ac:dyDescent="0.15">
      <c r="A12" s="217"/>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9"/>
    </row>
    <row r="13" spans="1:32" s="166" customFormat="1" x14ac:dyDescent="0.2">
      <c r="A13" s="164">
        <v>1</v>
      </c>
      <c r="B13" s="421" t="s">
        <v>608</v>
      </c>
      <c r="C13" s="421"/>
      <c r="D13" s="421"/>
      <c r="E13" s="421"/>
      <c r="F13" s="421"/>
      <c r="G13" s="421"/>
      <c r="H13" s="421"/>
      <c r="I13" s="421"/>
      <c r="J13" s="421"/>
      <c r="K13" s="421"/>
      <c r="L13" s="421"/>
      <c r="M13" s="421"/>
      <c r="N13" s="421"/>
      <c r="O13" s="421"/>
      <c r="P13" s="421"/>
      <c r="Q13" s="421"/>
      <c r="R13" s="421"/>
      <c r="S13" s="12"/>
      <c r="T13" s="12"/>
      <c r="U13" s="12"/>
      <c r="V13" s="12"/>
      <c r="W13" s="12"/>
      <c r="X13" s="12"/>
      <c r="Y13" s="228"/>
      <c r="Z13" s="422">
        <v>0</v>
      </c>
      <c r="AA13" s="422"/>
      <c r="AB13" s="427"/>
      <c r="AC13" s="165"/>
      <c r="AD13" s="165"/>
      <c r="AF13" s="8">
        <f>IF(AND(AC7=0,Z13&lt;&gt;0),1,0)</f>
        <v>0</v>
      </c>
    </row>
    <row r="14" spans="1:32" s="194" customFormat="1" ht="5.25" x14ac:dyDescent="0.15"/>
    <row r="15" spans="1:32" s="166" customFormat="1" x14ac:dyDescent="0.2">
      <c r="A15" s="164">
        <v>2</v>
      </c>
      <c r="B15" s="421" t="s">
        <v>609</v>
      </c>
      <c r="C15" s="421"/>
      <c r="D15" s="421"/>
      <c r="E15" s="421"/>
      <c r="F15" s="421"/>
      <c r="G15" s="421"/>
      <c r="H15" s="421"/>
      <c r="I15" s="421"/>
      <c r="J15" s="421"/>
      <c r="K15" s="421"/>
      <c r="L15" s="421"/>
      <c r="M15" s="421"/>
      <c r="N15" s="421"/>
      <c r="O15" s="421"/>
      <c r="P15" s="421"/>
      <c r="Q15" s="421"/>
      <c r="R15" s="421"/>
      <c r="S15" s="12"/>
      <c r="T15" s="12"/>
      <c r="U15" s="12"/>
      <c r="V15" s="12"/>
      <c r="W15" s="12"/>
      <c r="X15" s="12"/>
      <c r="Y15" s="228"/>
      <c r="Z15" s="428">
        <f>IF(Z13=0,0,Z13/12)</f>
        <v>0</v>
      </c>
      <c r="AA15" s="428"/>
      <c r="AB15" s="429"/>
      <c r="AC15" s="165"/>
      <c r="AD15" s="165"/>
      <c r="AF15" s="8"/>
    </row>
    <row r="16" spans="1:32" s="194" customFormat="1" ht="5.25" x14ac:dyDescent="0.15">
      <c r="A16" s="217"/>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19"/>
    </row>
    <row r="17" spans="1:32" x14ac:dyDescent="0.25">
      <c r="A17" s="420" t="s">
        <v>393</v>
      </c>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row>
    <row r="18" spans="1:32" s="194" customFormat="1" ht="5.25" x14ac:dyDescent="0.15">
      <c r="AD18" s="205"/>
    </row>
    <row r="19" spans="1:32" x14ac:dyDescent="0.2">
      <c r="A19" s="431" t="s">
        <v>568</v>
      </c>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D19" s="54"/>
    </row>
    <row r="20" spans="1:32" s="205" customFormat="1" ht="5.25" x14ac:dyDescent="0.25">
      <c r="A20" s="203"/>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row>
    <row r="21" spans="1:32" s="166" customFormat="1" x14ac:dyDescent="0.2">
      <c r="A21" s="5">
        <v>3</v>
      </c>
      <c r="B21" s="421" t="s">
        <v>394</v>
      </c>
      <c r="C21" s="421"/>
      <c r="D21" s="421"/>
      <c r="E21" s="421"/>
      <c r="F21" s="421"/>
      <c r="G21" s="421"/>
      <c r="H21" s="421"/>
      <c r="I21" s="421"/>
      <c r="J21" s="421"/>
      <c r="K21" s="421"/>
      <c r="L21" s="421"/>
      <c r="M21" s="421"/>
      <c r="N21" s="421"/>
      <c r="O21" s="421"/>
      <c r="P21" s="421"/>
      <c r="Q21" s="421"/>
      <c r="R21" s="421"/>
      <c r="S21" s="12"/>
      <c r="T21" s="10"/>
      <c r="U21" s="10"/>
      <c r="V21" s="416">
        <v>0</v>
      </c>
      <c r="W21" s="416"/>
      <c r="X21" s="416"/>
      <c r="Y21" s="228"/>
      <c r="Z21" s="428">
        <f>IF(V21=0,0,V21*480)</f>
        <v>0</v>
      </c>
      <c r="AA21" s="428"/>
      <c r="AB21" s="428"/>
      <c r="AC21" s="165"/>
      <c r="AD21" s="165"/>
      <c r="AF21" s="8">
        <f>IF(AND(AC7=0,V21&lt;&gt;0),1,0)</f>
        <v>0</v>
      </c>
    </row>
    <row r="22" spans="1:32" s="8" customFormat="1" ht="11.25" x14ac:dyDescent="0.25">
      <c r="A22" s="16"/>
      <c r="B22" s="18" t="s">
        <v>557</v>
      </c>
      <c r="C22" s="18"/>
      <c r="D22" s="18"/>
      <c r="E22" s="18"/>
      <c r="F22" s="18"/>
      <c r="G22" s="18"/>
      <c r="H22" s="18"/>
      <c r="I22" s="18"/>
      <c r="J22" s="18"/>
      <c r="K22" s="18"/>
      <c r="L22" s="18"/>
      <c r="M22" s="18"/>
      <c r="N22" s="18"/>
      <c r="O22" s="18"/>
      <c r="P22" s="18"/>
      <c r="Q22" s="18"/>
      <c r="R22" s="18"/>
      <c r="S22" s="16"/>
      <c r="U22" s="226"/>
      <c r="W22" s="226" t="s">
        <v>395</v>
      </c>
      <c r="X22" s="226"/>
      <c r="Y22" s="16"/>
      <c r="Z22" s="16"/>
      <c r="AA22" s="16"/>
      <c r="AB22" s="16"/>
      <c r="AD22" s="114" t="s">
        <v>396</v>
      </c>
    </row>
    <row r="23" spans="1:32" s="54" customFormat="1" ht="11.25" x14ac:dyDescent="0.2">
      <c r="B23" s="202" t="s">
        <v>553</v>
      </c>
      <c r="AD23" s="126"/>
    </row>
    <row r="24" spans="1:32" s="54" customFormat="1" ht="11.25" x14ac:dyDescent="0.2">
      <c r="B24" s="202" t="s">
        <v>554</v>
      </c>
      <c r="AD24" s="167" t="s">
        <v>1</v>
      </c>
    </row>
    <row r="25" spans="1:32" s="205" customFormat="1" ht="5.25" x14ac:dyDescent="0.25">
      <c r="A25" s="207"/>
      <c r="B25" s="220"/>
      <c r="C25" s="220"/>
      <c r="D25" s="220"/>
      <c r="E25" s="220"/>
      <c r="F25" s="220"/>
      <c r="G25" s="220"/>
      <c r="H25" s="220"/>
      <c r="I25" s="220"/>
      <c r="J25" s="220"/>
      <c r="K25" s="220"/>
      <c r="L25" s="220"/>
      <c r="M25" s="220"/>
      <c r="N25" s="220"/>
      <c r="O25" s="220"/>
      <c r="P25" s="220"/>
      <c r="Q25" s="220"/>
      <c r="R25" s="220"/>
      <c r="S25" s="207"/>
      <c r="T25" s="216"/>
      <c r="U25" s="216"/>
      <c r="V25" s="216"/>
      <c r="W25" s="216"/>
      <c r="X25" s="207"/>
      <c r="Y25" s="207"/>
      <c r="Z25" s="207"/>
      <c r="AA25" s="207"/>
      <c r="AB25" s="207"/>
      <c r="AD25" s="221" t="s">
        <v>2</v>
      </c>
    </row>
    <row r="26" spans="1:32" s="166" customFormat="1" x14ac:dyDescent="0.2">
      <c r="A26" s="5">
        <v>4</v>
      </c>
      <c r="B26" s="421" t="s">
        <v>397</v>
      </c>
      <c r="C26" s="421"/>
      <c r="D26" s="421"/>
      <c r="E26" s="421"/>
      <c r="F26" s="421"/>
      <c r="G26" s="421"/>
      <c r="H26" s="421"/>
      <c r="I26" s="421"/>
      <c r="J26" s="421"/>
      <c r="K26" s="421"/>
      <c r="L26" s="421"/>
      <c r="M26" s="421"/>
      <c r="N26" s="421"/>
      <c r="O26" s="421"/>
      <c r="P26" s="421"/>
      <c r="Q26" s="421"/>
      <c r="R26" s="421"/>
      <c r="S26" s="12"/>
      <c r="T26" s="10"/>
      <c r="U26" s="10"/>
      <c r="V26" s="417"/>
      <c r="W26" s="417"/>
      <c r="X26" s="417"/>
      <c r="Y26" s="228"/>
      <c r="Z26" s="428">
        <f>IF(V26="Yes",400,0)</f>
        <v>0</v>
      </c>
      <c r="AA26" s="428"/>
      <c r="AB26" s="428"/>
      <c r="AC26" s="165"/>
      <c r="AF26" s="8">
        <f>IF(AND(AC7=0,T26&lt;&gt;0),1,0)</f>
        <v>0</v>
      </c>
    </row>
    <row r="27" spans="1:32" s="8" customFormat="1" ht="11.25" x14ac:dyDescent="0.25">
      <c r="A27" s="16"/>
      <c r="B27" s="18" t="s">
        <v>555</v>
      </c>
      <c r="C27" s="18"/>
      <c r="D27" s="18"/>
      <c r="E27" s="18"/>
      <c r="F27" s="18"/>
      <c r="G27" s="18"/>
      <c r="H27" s="18"/>
      <c r="I27" s="18"/>
      <c r="J27" s="18"/>
      <c r="K27" s="18"/>
      <c r="L27" s="18"/>
      <c r="M27" s="18"/>
      <c r="N27" s="18"/>
      <c r="O27" s="18"/>
      <c r="P27" s="18"/>
      <c r="Q27" s="18"/>
      <c r="R27" s="18"/>
      <c r="S27" s="16"/>
      <c r="U27" s="226"/>
      <c r="V27" s="226"/>
      <c r="W27" s="226" t="s">
        <v>398</v>
      </c>
      <c r="X27" s="16"/>
      <c r="Y27" s="16"/>
      <c r="Z27" s="16"/>
      <c r="AA27" s="16"/>
      <c r="AB27" s="16"/>
    </row>
    <row r="28" spans="1:32" s="193" customFormat="1" ht="11.25" x14ac:dyDescent="0.2">
      <c r="B28" s="199" t="s">
        <v>556</v>
      </c>
    </row>
    <row r="29" spans="1:32" s="193" customFormat="1" ht="11.25" x14ac:dyDescent="0.2">
      <c r="B29" s="199" t="s">
        <v>573</v>
      </c>
    </row>
    <row r="30" spans="1:32" s="193" customFormat="1" ht="11.25" x14ac:dyDescent="0.2">
      <c r="B30" s="199" t="s">
        <v>574</v>
      </c>
    </row>
    <row r="31" spans="1:32" s="205" customFormat="1" ht="5.25" x14ac:dyDescent="0.25">
      <c r="A31" s="207"/>
      <c r="B31" s="220"/>
      <c r="C31" s="220"/>
      <c r="D31" s="220"/>
      <c r="E31" s="220"/>
      <c r="F31" s="220"/>
      <c r="G31" s="220"/>
      <c r="H31" s="220"/>
      <c r="I31" s="220"/>
      <c r="J31" s="220"/>
      <c r="K31" s="220"/>
      <c r="L31" s="220"/>
      <c r="M31" s="220"/>
      <c r="N31" s="220"/>
      <c r="O31" s="220"/>
      <c r="P31" s="220"/>
      <c r="Q31" s="220"/>
      <c r="R31" s="220"/>
      <c r="S31" s="207"/>
      <c r="T31" s="216"/>
      <c r="U31" s="216"/>
      <c r="V31" s="216"/>
      <c r="W31" s="216"/>
      <c r="X31" s="207"/>
      <c r="Y31" s="207"/>
      <c r="Z31" s="207"/>
      <c r="AA31" s="207"/>
      <c r="AB31" s="207"/>
    </row>
    <row r="32" spans="1:32" s="171" customFormat="1" x14ac:dyDescent="0.2">
      <c r="A32" s="168">
        <v>5</v>
      </c>
      <c r="B32" s="430" t="s">
        <v>399</v>
      </c>
      <c r="C32" s="430"/>
      <c r="D32" s="430"/>
      <c r="E32" s="430"/>
      <c r="F32" s="430"/>
      <c r="G32" s="430"/>
      <c r="H32" s="430"/>
      <c r="I32" s="430"/>
      <c r="J32" s="430"/>
      <c r="K32" s="430"/>
      <c r="L32" s="430"/>
      <c r="M32" s="430"/>
      <c r="N32" s="430"/>
      <c r="O32" s="430"/>
      <c r="P32" s="430"/>
      <c r="Q32" s="430"/>
      <c r="R32" s="430"/>
      <c r="S32" s="169"/>
      <c r="T32" s="169"/>
      <c r="U32" s="169"/>
      <c r="V32" s="169"/>
      <c r="W32" s="169"/>
      <c r="X32" s="169"/>
      <c r="Y32" s="228"/>
      <c r="Z32" s="428">
        <f>IF(V44=0,0,V44)</f>
        <v>0</v>
      </c>
      <c r="AA32" s="428"/>
      <c r="AB32" s="428"/>
      <c r="AC32" s="170"/>
      <c r="AD32" s="8"/>
      <c r="AF32" s="172"/>
    </row>
    <row r="33" spans="1:32" s="8" customFormat="1" ht="11.25" x14ac:dyDescent="0.25">
      <c r="A33" s="16"/>
      <c r="B33" s="18" t="s">
        <v>561</v>
      </c>
      <c r="C33" s="18"/>
      <c r="D33" s="18"/>
      <c r="E33" s="18"/>
      <c r="F33" s="18"/>
      <c r="G33" s="18"/>
      <c r="H33" s="18"/>
      <c r="I33" s="18"/>
      <c r="J33" s="18"/>
      <c r="K33" s="18"/>
      <c r="L33" s="18"/>
      <c r="M33" s="18"/>
      <c r="N33" s="18"/>
      <c r="O33" s="18"/>
      <c r="P33" s="18"/>
      <c r="Q33" s="18"/>
      <c r="R33" s="18"/>
      <c r="S33" s="16"/>
      <c r="T33" s="16"/>
      <c r="U33" s="16"/>
      <c r="V33" s="16"/>
      <c r="W33" s="16"/>
      <c r="X33" s="16"/>
      <c r="Z33" s="365" t="s">
        <v>400</v>
      </c>
      <c r="AA33" s="365"/>
      <c r="AB33" s="365"/>
    </row>
    <row r="34" spans="1:32" s="16" customFormat="1" ht="11.25" x14ac:dyDescent="0.25">
      <c r="B34" s="18" t="s">
        <v>562</v>
      </c>
    </row>
    <row r="35" spans="1:32" s="16" customFormat="1" ht="11.25" customHeight="1" x14ac:dyDescent="0.25">
      <c r="B35" s="18" t="s">
        <v>558</v>
      </c>
      <c r="AA35" s="227"/>
      <c r="AB35" s="227"/>
    </row>
    <row r="36" spans="1:32" s="16" customFormat="1" ht="11.25" x14ac:dyDescent="0.25">
      <c r="B36" s="18" t="s">
        <v>559</v>
      </c>
      <c r="Z36" s="418" t="str">
        <f>IF(AND(V38&gt;0,Z26=0),"To claim a deduction, Line 4 must equal $400.00.","")</f>
        <v/>
      </c>
      <c r="AA36" s="418"/>
      <c r="AB36" s="418"/>
    </row>
    <row r="37" spans="1:32" s="16" customFormat="1" ht="11.25" x14ac:dyDescent="0.25">
      <c r="B37" s="18" t="s">
        <v>560</v>
      </c>
      <c r="Z37" s="418"/>
      <c r="AA37" s="418"/>
      <c r="AB37" s="418"/>
    </row>
    <row r="38" spans="1:32" x14ac:dyDescent="0.2">
      <c r="A38" s="3"/>
      <c r="B38" s="13" t="s">
        <v>270</v>
      </c>
      <c r="C38" s="3" t="s">
        <v>401</v>
      </c>
      <c r="D38" s="174"/>
      <c r="E38" s="174"/>
      <c r="F38" s="174"/>
      <c r="G38" s="174"/>
      <c r="H38" s="174"/>
      <c r="I38" s="174"/>
      <c r="J38" s="174"/>
      <c r="K38" s="174"/>
      <c r="L38" s="174"/>
      <c r="M38" s="174"/>
      <c r="N38" s="174"/>
      <c r="O38" s="174"/>
      <c r="P38" s="174"/>
      <c r="Q38" s="174"/>
      <c r="R38" s="174"/>
      <c r="S38" s="3"/>
      <c r="T38" s="228"/>
      <c r="V38" s="419">
        <v>0</v>
      </c>
      <c r="W38" s="419"/>
      <c r="X38" s="419"/>
      <c r="Z38" s="418"/>
      <c r="AA38" s="418"/>
      <c r="AB38" s="418"/>
      <c r="AF38" s="8">
        <f>IF(AND(AC7=0,V38&lt;&gt;0),1,0)</f>
        <v>0</v>
      </c>
    </row>
    <row r="39" spans="1:32" x14ac:dyDescent="0.25">
      <c r="A39" s="3"/>
      <c r="B39" s="13" t="s">
        <v>271</v>
      </c>
      <c r="C39" s="3" t="s">
        <v>402</v>
      </c>
      <c r="D39" s="174"/>
      <c r="E39" s="174"/>
      <c r="F39" s="174"/>
      <c r="G39" s="174"/>
      <c r="H39" s="174"/>
      <c r="I39" s="174"/>
      <c r="J39" s="174"/>
      <c r="K39" s="174"/>
      <c r="L39" s="174"/>
      <c r="M39" s="174"/>
      <c r="N39" s="174"/>
      <c r="O39" s="174"/>
      <c r="P39" s="174"/>
      <c r="Q39" s="174"/>
      <c r="R39" s="174"/>
      <c r="S39" s="3"/>
      <c r="T39" s="3"/>
      <c r="U39" s="175"/>
      <c r="V39" s="175"/>
      <c r="W39" s="175"/>
      <c r="X39" s="3"/>
      <c r="Y39" s="227"/>
      <c r="Z39" s="418"/>
      <c r="AA39" s="418"/>
      <c r="AB39" s="418"/>
    </row>
    <row r="40" spans="1:32" x14ac:dyDescent="0.25">
      <c r="A40" s="3"/>
      <c r="B40" s="13"/>
      <c r="C40" s="3" t="s">
        <v>403</v>
      </c>
      <c r="D40" s="174"/>
      <c r="E40" s="174"/>
      <c r="F40" s="174"/>
      <c r="G40" s="174"/>
      <c r="H40" s="174"/>
      <c r="I40" s="174"/>
      <c r="J40" s="174"/>
      <c r="K40" s="174"/>
      <c r="L40" s="174"/>
      <c r="M40" s="174"/>
      <c r="N40" s="174"/>
      <c r="O40" s="174"/>
      <c r="P40" s="174"/>
      <c r="Q40" s="174"/>
      <c r="R40" s="174"/>
      <c r="S40" s="3"/>
      <c r="T40" s="3"/>
      <c r="U40" s="175"/>
      <c r="V40" s="175"/>
      <c r="W40" s="175"/>
      <c r="X40" s="3"/>
      <c r="Y40" s="227"/>
      <c r="Z40" s="418" t="str">
        <f>IF(AND(V41&gt;0,Z13=0),"To claim a deduction, Line 1 must exceed $0.00 and include earned income.","")</f>
        <v/>
      </c>
      <c r="AA40" s="418"/>
      <c r="AB40" s="418"/>
    </row>
    <row r="41" spans="1:32" x14ac:dyDescent="0.2">
      <c r="A41" s="3"/>
      <c r="B41" s="13"/>
      <c r="C41" s="3" t="s">
        <v>404</v>
      </c>
      <c r="D41" s="174"/>
      <c r="E41" s="174"/>
      <c r="F41" s="174"/>
      <c r="G41" s="174"/>
      <c r="H41" s="174"/>
      <c r="I41" s="174"/>
      <c r="J41" s="174"/>
      <c r="K41" s="174"/>
      <c r="L41" s="174"/>
      <c r="M41" s="174"/>
      <c r="N41" s="174"/>
      <c r="O41" s="174"/>
      <c r="P41" s="174"/>
      <c r="Q41" s="174"/>
      <c r="R41" s="174"/>
      <c r="S41" s="3"/>
      <c r="T41" s="228"/>
      <c r="V41" s="419">
        <v>0</v>
      </c>
      <c r="W41" s="419"/>
      <c r="X41" s="419"/>
      <c r="Z41" s="418"/>
      <c r="AA41" s="418"/>
      <c r="AB41" s="418"/>
      <c r="AF41" s="8">
        <f>IF(AND(AC7=0,V41&lt;&gt;0),1,0)</f>
        <v>0</v>
      </c>
    </row>
    <row r="42" spans="1:32" x14ac:dyDescent="0.2">
      <c r="A42" s="3"/>
      <c r="B42" s="13" t="s">
        <v>273</v>
      </c>
      <c r="C42" s="3" t="s">
        <v>405</v>
      </c>
      <c r="D42" s="174"/>
      <c r="E42" s="174"/>
      <c r="F42" s="174"/>
      <c r="G42" s="174"/>
      <c r="H42" s="174"/>
      <c r="I42" s="174"/>
      <c r="J42" s="174"/>
      <c r="K42" s="174"/>
      <c r="L42" s="174"/>
      <c r="M42" s="174"/>
      <c r="N42" s="174"/>
      <c r="O42" s="174"/>
      <c r="P42" s="174"/>
      <c r="Q42" s="174"/>
      <c r="R42" s="174"/>
      <c r="S42" s="3"/>
      <c r="T42" s="228"/>
      <c r="V42" s="415">
        <f>IF((V38+V41=0),0,V38+V41)</f>
        <v>0</v>
      </c>
      <c r="W42" s="415"/>
      <c r="X42" s="415"/>
      <c r="Y42" s="229"/>
      <c r="Z42" s="418"/>
      <c r="AA42" s="418"/>
      <c r="AB42" s="418"/>
    </row>
    <row r="43" spans="1:32" x14ac:dyDescent="0.2">
      <c r="A43" s="3"/>
      <c r="B43" s="13" t="s">
        <v>289</v>
      </c>
      <c r="C43" s="3" t="s">
        <v>406</v>
      </c>
      <c r="D43" s="174"/>
      <c r="E43" s="174"/>
      <c r="F43" s="174"/>
      <c r="G43" s="174"/>
      <c r="H43" s="174"/>
      <c r="I43" s="174"/>
      <c r="J43" s="174"/>
      <c r="K43" s="174"/>
      <c r="L43" s="174"/>
      <c r="M43" s="174"/>
      <c r="N43" s="174"/>
      <c r="O43" s="174"/>
      <c r="P43" s="174"/>
      <c r="Q43" s="174"/>
      <c r="R43" s="174"/>
      <c r="S43" s="3"/>
      <c r="T43" s="228"/>
      <c r="V43" s="415">
        <f>IF(Z13=0,0,Z13*0.03)</f>
        <v>0</v>
      </c>
      <c r="W43" s="415"/>
      <c r="X43" s="415"/>
      <c r="Y43" s="229"/>
      <c r="Z43" s="418"/>
      <c r="AA43" s="418"/>
      <c r="AB43" s="418"/>
    </row>
    <row r="44" spans="1:32" x14ac:dyDescent="0.2">
      <c r="A44" s="3"/>
      <c r="B44" s="13" t="s">
        <v>407</v>
      </c>
      <c r="C44" s="3" t="s">
        <v>408</v>
      </c>
      <c r="D44" s="174"/>
      <c r="E44" s="174"/>
      <c r="F44" s="174"/>
      <c r="G44" s="174"/>
      <c r="H44" s="174"/>
      <c r="I44" s="174"/>
      <c r="J44" s="174"/>
      <c r="K44" s="174"/>
      <c r="L44" s="174"/>
      <c r="M44" s="174"/>
      <c r="N44" s="174"/>
      <c r="O44" s="174"/>
      <c r="P44" s="174"/>
      <c r="Q44" s="174"/>
      <c r="R44" s="174"/>
      <c r="S44" s="3"/>
      <c r="T44" s="228"/>
      <c r="V44" s="415">
        <f>IF((V42-V43)&lt;0,0,(V42-V43))</f>
        <v>0</v>
      </c>
      <c r="W44" s="415"/>
      <c r="X44" s="415"/>
      <c r="Y44" s="229"/>
      <c r="Z44" s="418"/>
      <c r="AA44" s="418"/>
      <c r="AB44" s="418"/>
    </row>
    <row r="45" spans="1:32" s="8" customFormat="1" ht="11.25" x14ac:dyDescent="0.25">
      <c r="A45" s="16"/>
      <c r="B45" s="18"/>
      <c r="C45" s="18" t="s">
        <v>571</v>
      </c>
      <c r="D45" s="61"/>
      <c r="E45" s="61"/>
      <c r="F45" s="61"/>
      <c r="G45" s="61"/>
      <c r="H45" s="61"/>
      <c r="I45" s="61"/>
      <c r="J45" s="61"/>
      <c r="K45" s="61"/>
      <c r="L45" s="61"/>
      <c r="M45" s="61"/>
      <c r="N45" s="61"/>
      <c r="O45" s="61"/>
      <c r="P45" s="61"/>
      <c r="Q45" s="61"/>
      <c r="R45" s="61"/>
      <c r="S45" s="16"/>
      <c r="T45" s="16"/>
      <c r="U45" s="176"/>
      <c r="V45" s="176"/>
      <c r="W45" s="176"/>
      <c r="X45" s="16"/>
      <c r="Y45" s="177"/>
      <c r="Z45" s="418"/>
      <c r="AA45" s="418"/>
      <c r="AB45" s="418"/>
    </row>
    <row r="46" spans="1:32" s="205" customFormat="1" ht="5.25" x14ac:dyDescent="0.25">
      <c r="A46" s="207"/>
      <c r="B46" s="220"/>
      <c r="C46" s="220"/>
      <c r="D46" s="220"/>
      <c r="E46" s="220"/>
      <c r="F46" s="220"/>
      <c r="G46" s="220"/>
      <c r="H46" s="220"/>
      <c r="I46" s="220"/>
      <c r="J46" s="220"/>
      <c r="K46" s="220"/>
      <c r="L46" s="220"/>
      <c r="M46" s="220"/>
      <c r="N46" s="220"/>
      <c r="O46" s="220"/>
      <c r="P46" s="220"/>
      <c r="Q46" s="220"/>
      <c r="R46" s="220"/>
      <c r="S46" s="207"/>
      <c r="T46" s="207"/>
      <c r="U46" s="207"/>
      <c r="V46" s="207"/>
      <c r="W46" s="207"/>
      <c r="X46" s="207"/>
      <c r="Y46" s="207"/>
      <c r="Z46" s="207"/>
      <c r="AA46" s="207"/>
      <c r="AB46" s="207"/>
    </row>
    <row r="47" spans="1:32" s="166" customFormat="1" x14ac:dyDescent="0.2">
      <c r="A47" s="5">
        <v>6</v>
      </c>
      <c r="B47" s="421" t="s">
        <v>409</v>
      </c>
      <c r="C47" s="421"/>
      <c r="D47" s="421"/>
      <c r="E47" s="421"/>
      <c r="F47" s="421"/>
      <c r="G47" s="421"/>
      <c r="H47" s="421"/>
      <c r="I47" s="421"/>
      <c r="J47" s="421"/>
      <c r="K47" s="421"/>
      <c r="L47" s="421"/>
      <c r="M47" s="421"/>
      <c r="N47" s="421"/>
      <c r="O47" s="421"/>
      <c r="P47" s="421"/>
      <c r="Q47" s="421"/>
      <c r="R47" s="421"/>
      <c r="S47" s="12"/>
      <c r="T47" s="12"/>
      <c r="U47" s="12"/>
      <c r="V47" s="12"/>
      <c r="W47" s="12"/>
      <c r="X47" s="12"/>
      <c r="Y47" s="228"/>
      <c r="Z47" s="422">
        <v>0</v>
      </c>
      <c r="AA47" s="422"/>
      <c r="AB47" s="422"/>
      <c r="AC47" s="165"/>
      <c r="AD47" s="165"/>
      <c r="AF47" s="8">
        <f>IF(AND(AC7=0,Z47&lt;&gt;0),1,0)</f>
        <v>0</v>
      </c>
    </row>
    <row r="48" spans="1:32" s="8" customFormat="1" ht="11.25" x14ac:dyDescent="0.25">
      <c r="A48" s="16"/>
      <c r="B48" s="18" t="s">
        <v>563</v>
      </c>
      <c r="C48" s="18"/>
      <c r="D48" s="18"/>
      <c r="E48" s="18"/>
      <c r="F48" s="18"/>
      <c r="G48" s="18"/>
      <c r="H48" s="18"/>
      <c r="I48" s="18"/>
      <c r="J48" s="18"/>
      <c r="K48" s="18"/>
      <c r="L48" s="18"/>
      <c r="M48" s="18"/>
      <c r="N48" s="18"/>
      <c r="O48" s="18"/>
      <c r="P48" s="18"/>
      <c r="Q48" s="18"/>
      <c r="R48" s="18"/>
      <c r="S48" s="16"/>
      <c r="T48" s="16"/>
      <c r="U48" s="16"/>
      <c r="V48" s="16"/>
      <c r="W48" s="16"/>
      <c r="X48" s="16"/>
      <c r="Y48" s="16"/>
      <c r="Z48" s="16"/>
      <c r="AA48" s="16"/>
      <c r="AB48" s="16"/>
    </row>
    <row r="49" spans="1:32" s="16" customFormat="1" ht="11.25" x14ac:dyDescent="0.25">
      <c r="B49" s="18" t="s">
        <v>619</v>
      </c>
    </row>
    <row r="50" spans="1:32" s="16" customFormat="1" ht="11.25" x14ac:dyDescent="0.25">
      <c r="B50" s="18" t="s">
        <v>564</v>
      </c>
    </row>
    <row r="51" spans="1:32" s="16" customFormat="1" ht="11.25" x14ac:dyDescent="0.25">
      <c r="B51" s="18" t="s">
        <v>565</v>
      </c>
    </row>
    <row r="52" spans="1:32" s="16" customFormat="1" ht="11.25" x14ac:dyDescent="0.25">
      <c r="B52" s="18" t="s">
        <v>566</v>
      </c>
    </row>
    <row r="53" spans="1:32" s="194" customFormat="1" ht="5.25" x14ac:dyDescent="0.15"/>
    <row r="54" spans="1:32" x14ac:dyDescent="0.25">
      <c r="A54" s="420" t="s">
        <v>410</v>
      </c>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D54" s="178"/>
    </row>
    <row r="55" spans="1:32" s="205" customFormat="1" ht="5.25" x14ac:dyDescent="0.25">
      <c r="A55" s="207"/>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row>
    <row r="56" spans="1:32" s="166" customFormat="1" x14ac:dyDescent="0.2">
      <c r="A56" s="5">
        <v>7</v>
      </c>
      <c r="B56" s="421" t="s">
        <v>411</v>
      </c>
      <c r="C56" s="421"/>
      <c r="D56" s="421"/>
      <c r="E56" s="421"/>
      <c r="F56" s="421"/>
      <c r="G56" s="421"/>
      <c r="H56" s="421"/>
      <c r="I56" s="421"/>
      <c r="J56" s="421"/>
      <c r="K56" s="421"/>
      <c r="L56" s="421"/>
      <c r="M56" s="421"/>
      <c r="N56" s="421"/>
      <c r="O56" s="421"/>
      <c r="P56" s="421"/>
      <c r="Q56" s="421"/>
      <c r="R56" s="421"/>
      <c r="S56" s="12"/>
      <c r="T56" s="12"/>
      <c r="U56" s="12"/>
      <c r="V56" s="12"/>
      <c r="W56" s="12"/>
      <c r="X56" s="12"/>
      <c r="Y56" s="228"/>
      <c r="Z56" s="428">
        <f>IF(V61=0,0,V61)</f>
        <v>0</v>
      </c>
      <c r="AA56" s="428"/>
      <c r="AB56" s="428"/>
      <c r="AC56" s="165"/>
      <c r="AD56" s="165"/>
      <c r="AF56" s="8"/>
    </row>
    <row r="57" spans="1:32" x14ac:dyDescent="0.2">
      <c r="A57" s="3"/>
      <c r="B57" s="13" t="s">
        <v>270</v>
      </c>
      <c r="C57" s="3" t="s">
        <v>412</v>
      </c>
      <c r="D57" s="3"/>
      <c r="E57" s="3"/>
      <c r="F57" s="3"/>
      <c r="G57" s="3"/>
      <c r="H57" s="3"/>
      <c r="I57" s="3"/>
      <c r="J57" s="3"/>
      <c r="K57" s="3"/>
      <c r="L57" s="3"/>
      <c r="M57" s="3"/>
      <c r="N57" s="3"/>
      <c r="O57" s="3"/>
      <c r="P57" s="3"/>
      <c r="Q57" s="3"/>
      <c r="R57" s="3"/>
      <c r="S57" s="3"/>
      <c r="T57" s="228"/>
      <c r="V57" s="415">
        <f>IF(Z13=0,0,Z13)</f>
        <v>0</v>
      </c>
      <c r="W57" s="415"/>
      <c r="X57" s="415"/>
      <c r="Z57" s="365" t="s">
        <v>413</v>
      </c>
      <c r="AA57" s="365"/>
      <c r="AB57" s="365"/>
    </row>
    <row r="58" spans="1:32" x14ac:dyDescent="0.2">
      <c r="A58" s="3"/>
      <c r="B58" s="13" t="s">
        <v>271</v>
      </c>
      <c r="C58" s="3" t="s">
        <v>414</v>
      </c>
      <c r="D58" s="3"/>
      <c r="E58" s="3"/>
      <c r="F58" s="3"/>
      <c r="G58" s="3"/>
      <c r="H58" s="3"/>
      <c r="I58" s="3"/>
      <c r="J58" s="3"/>
      <c r="K58" s="3"/>
      <c r="L58" s="3"/>
      <c r="M58" s="3"/>
      <c r="N58" s="3"/>
      <c r="O58" s="3"/>
      <c r="P58" s="3"/>
      <c r="Q58" s="3"/>
      <c r="R58" s="3"/>
      <c r="S58" s="3"/>
      <c r="T58" s="228"/>
      <c r="V58" s="415">
        <f>IF((Z21+Z26+Z32+Z47)=0,0,(Z21+Z26+Z32+Z47))</f>
        <v>0</v>
      </c>
      <c r="W58" s="415"/>
      <c r="X58" s="415"/>
      <c r="Y58" s="3"/>
      <c r="Z58" s="3"/>
      <c r="AA58" s="3"/>
      <c r="AB58" s="3"/>
    </row>
    <row r="59" spans="1:32" x14ac:dyDescent="0.2">
      <c r="A59" s="3"/>
      <c r="B59" s="13" t="s">
        <v>273</v>
      </c>
      <c r="C59" s="3" t="s">
        <v>415</v>
      </c>
      <c r="D59" s="3"/>
      <c r="E59" s="3"/>
      <c r="F59" s="3"/>
      <c r="G59" s="3"/>
      <c r="H59" s="3"/>
      <c r="I59" s="3"/>
      <c r="J59" s="3"/>
      <c r="K59" s="3"/>
      <c r="L59" s="3"/>
      <c r="M59" s="3"/>
      <c r="N59" s="3"/>
      <c r="O59" s="3"/>
      <c r="P59" s="3"/>
      <c r="Q59" s="3"/>
      <c r="R59" s="3"/>
      <c r="S59" s="3"/>
      <c r="T59" s="228"/>
      <c r="V59" s="415">
        <f>IF((V57-V58)&lt;0,0,(V57-V58))</f>
        <v>0</v>
      </c>
      <c r="W59" s="415"/>
      <c r="X59" s="415"/>
      <c r="Y59" s="3"/>
      <c r="Z59" s="3"/>
      <c r="AA59" s="3"/>
      <c r="AB59" s="3"/>
    </row>
    <row r="60" spans="1:32" s="8" customFormat="1" ht="11.25" x14ac:dyDescent="0.25">
      <c r="A60" s="16"/>
      <c r="B60" s="9"/>
      <c r="C60" s="18" t="s">
        <v>571</v>
      </c>
      <c r="D60" s="17"/>
      <c r="E60" s="17"/>
      <c r="F60" s="17"/>
      <c r="G60" s="17"/>
      <c r="H60" s="17"/>
      <c r="I60" s="17"/>
      <c r="J60" s="17"/>
      <c r="K60" s="17"/>
      <c r="L60" s="17"/>
      <c r="M60" s="17"/>
      <c r="N60" s="17"/>
      <c r="O60" s="17"/>
      <c r="P60" s="17"/>
      <c r="Q60" s="17"/>
      <c r="R60" s="17"/>
      <c r="S60" s="16"/>
      <c r="T60" s="16"/>
      <c r="V60" s="176"/>
      <c r="W60" s="176"/>
      <c r="X60" s="176"/>
      <c r="Y60" s="16"/>
      <c r="Z60" s="16"/>
      <c r="AA60" s="16"/>
      <c r="AB60" s="16"/>
    </row>
    <row r="61" spans="1:32" x14ac:dyDescent="0.2">
      <c r="A61" s="3"/>
      <c r="B61" s="13" t="s">
        <v>289</v>
      </c>
      <c r="C61" s="3" t="s">
        <v>416</v>
      </c>
      <c r="D61" s="3"/>
      <c r="E61" s="3"/>
      <c r="F61" s="3"/>
      <c r="G61" s="3"/>
      <c r="H61" s="3"/>
      <c r="I61" s="3"/>
      <c r="J61" s="3"/>
      <c r="K61" s="3"/>
      <c r="L61" s="3"/>
      <c r="M61" s="3"/>
      <c r="N61" s="3"/>
      <c r="O61" s="3"/>
      <c r="P61" s="3"/>
      <c r="Q61" s="3"/>
      <c r="R61" s="3"/>
      <c r="S61" s="3"/>
      <c r="T61" s="228"/>
      <c r="V61" s="415">
        <f>IF(V59=0,0,V59/12)</f>
        <v>0</v>
      </c>
      <c r="W61" s="415"/>
      <c r="X61" s="415"/>
      <c r="Y61" s="3"/>
      <c r="Z61" s="3"/>
      <c r="AA61" s="3"/>
      <c r="AB61" s="3"/>
    </row>
    <row r="62" spans="1:32" s="194" customFormat="1" ht="5.25" x14ac:dyDescent="0.15"/>
    <row r="63" spans="1:32" x14ac:dyDescent="0.25">
      <c r="A63" s="420" t="s">
        <v>417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row>
    <row r="64" spans="1:32" s="205" customFormat="1" ht="5.25" x14ac:dyDescent="0.2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row>
    <row r="65" spans="1:32" s="166" customFormat="1" x14ac:dyDescent="0.2">
      <c r="A65" s="5">
        <v>8</v>
      </c>
      <c r="B65" s="421" t="s">
        <v>580</v>
      </c>
      <c r="C65" s="421"/>
      <c r="D65" s="421"/>
      <c r="E65" s="421"/>
      <c r="F65" s="421"/>
      <c r="G65" s="421"/>
      <c r="H65" s="421"/>
      <c r="I65" s="421"/>
      <c r="J65" s="421"/>
      <c r="K65" s="421"/>
      <c r="L65" s="421"/>
      <c r="M65" s="421"/>
      <c r="N65" s="421"/>
      <c r="O65" s="421"/>
      <c r="P65" s="421"/>
      <c r="Q65" s="421"/>
      <c r="R65" s="421"/>
      <c r="S65" s="12"/>
      <c r="T65" s="12"/>
      <c r="U65" s="12"/>
      <c r="V65" s="12"/>
      <c r="W65" s="12"/>
      <c r="X65" s="12"/>
      <c r="Y65" s="228"/>
      <c r="Z65" s="428">
        <f>IF(V75=0,0,ROUNDDOWN(V75,0))</f>
        <v>0</v>
      </c>
      <c r="AA65" s="428"/>
      <c r="AB65" s="428"/>
      <c r="AC65" s="165"/>
      <c r="AD65" s="165"/>
      <c r="AF65" s="8"/>
    </row>
    <row r="66" spans="1:32" x14ac:dyDescent="0.2">
      <c r="A66" s="3"/>
      <c r="B66" s="13" t="s">
        <v>270</v>
      </c>
      <c r="C66" s="3" t="s">
        <v>418</v>
      </c>
      <c r="D66" s="174"/>
      <c r="E66" s="174"/>
      <c r="F66" s="174"/>
      <c r="G66" s="174"/>
      <c r="H66" s="174"/>
      <c r="I66" s="174"/>
      <c r="J66" s="174"/>
      <c r="K66" s="174"/>
      <c r="L66" s="174"/>
      <c r="M66" s="174"/>
      <c r="N66" s="174"/>
      <c r="O66" s="174"/>
      <c r="P66" s="174"/>
      <c r="Q66" s="174"/>
      <c r="R66" s="174"/>
      <c r="S66" s="3"/>
      <c r="T66" s="228"/>
      <c r="V66" s="415">
        <f>IF(Z56=0,0,(Z56*0.3))</f>
        <v>0</v>
      </c>
      <c r="W66" s="415"/>
      <c r="X66" s="415"/>
      <c r="Z66" s="365" t="s">
        <v>419</v>
      </c>
      <c r="AA66" s="365"/>
      <c r="AB66" s="365"/>
    </row>
    <row r="67" spans="1:32" x14ac:dyDescent="0.2">
      <c r="A67" s="3"/>
      <c r="B67" s="13" t="s">
        <v>271</v>
      </c>
      <c r="C67" s="3" t="s">
        <v>610</v>
      </c>
      <c r="D67" s="174"/>
      <c r="E67" s="174"/>
      <c r="F67" s="174"/>
      <c r="G67" s="174"/>
      <c r="H67" s="174"/>
      <c r="I67" s="174"/>
      <c r="J67" s="174"/>
      <c r="K67" s="174"/>
      <c r="L67" s="174"/>
      <c r="M67" s="174"/>
      <c r="N67" s="174"/>
      <c r="O67" s="174"/>
      <c r="P67" s="174"/>
      <c r="Q67" s="174"/>
      <c r="R67" s="174"/>
      <c r="S67" s="3"/>
      <c r="T67" s="228"/>
      <c r="V67" s="415">
        <f>IF(Z15=0,0,(Z15*0.1))</f>
        <v>0</v>
      </c>
      <c r="W67" s="415"/>
      <c r="X67" s="415"/>
      <c r="Y67" s="173"/>
      <c r="Z67" s="173"/>
      <c r="AA67" s="173"/>
      <c r="AB67" s="173"/>
    </row>
    <row r="68" spans="1:32" x14ac:dyDescent="0.2">
      <c r="A68" s="3"/>
      <c r="B68" s="13" t="s">
        <v>273</v>
      </c>
      <c r="C68" s="3" t="s">
        <v>569</v>
      </c>
      <c r="D68" s="174"/>
      <c r="E68" s="174"/>
      <c r="F68" s="174"/>
      <c r="G68" s="174"/>
      <c r="H68" s="174"/>
      <c r="I68" s="174"/>
      <c r="J68" s="174"/>
      <c r="K68" s="174"/>
      <c r="L68" s="174"/>
      <c r="M68" s="174"/>
      <c r="N68" s="174"/>
      <c r="O68" s="174"/>
      <c r="P68" s="174"/>
      <c r="Q68" s="174"/>
      <c r="R68" s="174"/>
      <c r="S68" s="3"/>
      <c r="T68" s="228"/>
      <c r="V68" s="419">
        <v>0</v>
      </c>
      <c r="W68" s="419"/>
      <c r="X68" s="419"/>
      <c r="Y68" s="173"/>
      <c r="Z68" s="173"/>
      <c r="AA68" s="173"/>
      <c r="AB68" s="173"/>
      <c r="AF68" s="8">
        <f>IF(AND(AC7=0,V68&lt;&gt;0),1,0)</f>
        <v>0</v>
      </c>
    </row>
    <row r="69" spans="1:32" x14ac:dyDescent="0.2">
      <c r="A69" s="3"/>
      <c r="B69" s="13" t="s">
        <v>289</v>
      </c>
      <c r="C69" s="3" t="s">
        <v>420</v>
      </c>
      <c r="D69" s="174"/>
      <c r="E69" s="174"/>
      <c r="F69" s="174"/>
      <c r="G69" s="174"/>
      <c r="H69" s="174"/>
      <c r="I69" s="174"/>
      <c r="J69" s="174"/>
      <c r="K69" s="174"/>
      <c r="L69" s="174"/>
      <c r="M69" s="174"/>
      <c r="N69" s="174"/>
      <c r="O69" s="174"/>
      <c r="P69" s="174"/>
      <c r="Q69" s="174"/>
      <c r="R69" s="174"/>
      <c r="S69" s="3"/>
      <c r="T69" s="228"/>
      <c r="V69" s="415">
        <f>IF((AND(V66,V67,V68)=0),0,MAX(V66,V67,V68))</f>
        <v>0</v>
      </c>
      <c r="W69" s="415"/>
      <c r="X69" s="415"/>
      <c r="Y69" s="173"/>
      <c r="Z69" s="173"/>
      <c r="AA69" s="173"/>
      <c r="AB69" s="173"/>
    </row>
    <row r="70" spans="1:32" x14ac:dyDescent="0.2">
      <c r="A70" s="3"/>
      <c r="B70" s="13" t="s">
        <v>407</v>
      </c>
      <c r="C70" s="3" t="s">
        <v>421</v>
      </c>
      <c r="D70" s="174"/>
      <c r="E70" s="174"/>
      <c r="F70" s="174"/>
      <c r="G70" s="174"/>
      <c r="H70" s="174"/>
      <c r="I70" s="174"/>
      <c r="J70" s="174"/>
      <c r="K70" s="174"/>
      <c r="L70" s="174"/>
      <c r="M70" s="174"/>
      <c r="N70" s="174"/>
      <c r="O70" s="174"/>
      <c r="P70" s="174"/>
      <c r="Q70" s="174"/>
      <c r="R70" s="174"/>
      <c r="S70" s="3"/>
      <c r="T70" s="228"/>
      <c r="V70" s="415">
        <f>IF(AC7=0,0,'Form H'!I113)</f>
        <v>0</v>
      </c>
      <c r="W70" s="415"/>
      <c r="X70" s="415"/>
      <c r="Y70" s="173"/>
      <c r="Z70" s="173"/>
      <c r="AA70" s="173"/>
      <c r="AB70" s="173"/>
    </row>
    <row r="71" spans="1:32" s="8" customFormat="1" ht="11.25" x14ac:dyDescent="0.25">
      <c r="A71" s="16"/>
      <c r="B71" s="9"/>
      <c r="C71" s="18" t="s">
        <v>570</v>
      </c>
      <c r="D71" s="17"/>
      <c r="E71" s="17"/>
      <c r="F71" s="17"/>
      <c r="G71" s="17"/>
      <c r="H71" s="17"/>
      <c r="I71" s="17"/>
      <c r="J71" s="17"/>
      <c r="K71" s="17"/>
      <c r="L71" s="17"/>
      <c r="M71" s="17"/>
      <c r="N71" s="17"/>
      <c r="O71" s="17"/>
      <c r="P71" s="17"/>
      <c r="Q71" s="17"/>
      <c r="R71" s="17"/>
      <c r="S71" s="16"/>
      <c r="T71" s="16"/>
      <c r="V71" s="16"/>
      <c r="W71" s="16"/>
      <c r="X71" s="16"/>
      <c r="Y71" s="177"/>
      <c r="Z71" s="177"/>
      <c r="AA71" s="177"/>
      <c r="AB71" s="177"/>
    </row>
    <row r="72" spans="1:32" s="16" customFormat="1" ht="11.25" x14ac:dyDescent="0.25">
      <c r="C72" s="18" t="s">
        <v>447</v>
      </c>
    </row>
    <row r="73" spans="1:32" s="16" customFormat="1" ht="11.25" x14ac:dyDescent="0.25">
      <c r="C73" s="18" t="s">
        <v>575</v>
      </c>
    </row>
    <row r="74" spans="1:32" s="16" customFormat="1" ht="11.25" x14ac:dyDescent="0.25">
      <c r="C74" s="18" t="s">
        <v>576</v>
      </c>
    </row>
    <row r="75" spans="1:32" x14ac:dyDescent="0.2">
      <c r="A75" s="3"/>
      <c r="B75" s="13" t="s">
        <v>422</v>
      </c>
      <c r="C75" s="3" t="s">
        <v>423</v>
      </c>
      <c r="D75" s="174"/>
      <c r="E75" s="174"/>
      <c r="F75" s="174"/>
      <c r="G75" s="174"/>
      <c r="H75" s="174"/>
      <c r="I75" s="174"/>
      <c r="J75" s="174"/>
      <c r="K75" s="174"/>
      <c r="L75" s="174"/>
      <c r="M75" s="174"/>
      <c r="N75" s="174"/>
      <c r="O75" s="174"/>
      <c r="P75" s="174"/>
      <c r="Q75" s="174"/>
      <c r="R75" s="174"/>
      <c r="S75" s="3"/>
      <c r="T75" s="228"/>
      <c r="V75" s="415">
        <f>IF((V69-V70)&lt;0,0,(V69-V70))</f>
        <v>0</v>
      </c>
      <c r="W75" s="415"/>
      <c r="X75" s="415"/>
      <c r="Y75" s="3"/>
      <c r="Z75" s="3"/>
      <c r="AA75" s="3"/>
      <c r="AB75" s="3"/>
    </row>
    <row r="76" spans="1:32" s="8" customFormat="1" ht="11.25" x14ac:dyDescent="0.25">
      <c r="A76" s="16"/>
      <c r="C76" s="18" t="s">
        <v>571</v>
      </c>
      <c r="D76" s="179"/>
      <c r="E76" s="179"/>
      <c r="F76" s="179"/>
      <c r="G76" s="179"/>
      <c r="H76" s="179"/>
      <c r="I76" s="179"/>
      <c r="J76" s="179"/>
      <c r="K76" s="179"/>
      <c r="L76" s="179"/>
      <c r="M76" s="179"/>
      <c r="N76" s="179"/>
      <c r="O76" s="179"/>
      <c r="P76" s="179"/>
      <c r="Q76" s="179"/>
      <c r="R76" s="179"/>
      <c r="S76" s="16"/>
      <c r="T76" s="16"/>
      <c r="U76" s="16"/>
      <c r="V76" s="16"/>
      <c r="W76" s="16"/>
      <c r="X76" s="16"/>
      <c r="Y76" s="16"/>
      <c r="Z76" s="16"/>
      <c r="AA76" s="16"/>
      <c r="AB76" s="16"/>
    </row>
    <row r="77" spans="1:32" s="194" customFormat="1" ht="5.25" x14ac:dyDescent="0.15"/>
    <row r="78" spans="1:32" x14ac:dyDescent="0.25">
      <c r="A78" s="420" t="s">
        <v>424</v>
      </c>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row>
    <row r="79" spans="1:32" s="205" customFormat="1" ht="5.25" x14ac:dyDescent="0.25">
      <c r="A79" s="207"/>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row>
    <row r="80" spans="1:32" s="166" customFormat="1" x14ac:dyDescent="0.2">
      <c r="A80" s="5">
        <v>9</v>
      </c>
      <c r="B80" s="421" t="s">
        <v>581</v>
      </c>
      <c r="C80" s="421"/>
      <c r="D80" s="421"/>
      <c r="E80" s="421"/>
      <c r="F80" s="421"/>
      <c r="G80" s="421"/>
      <c r="H80" s="421"/>
      <c r="I80" s="421"/>
      <c r="J80" s="421"/>
      <c r="K80" s="421"/>
      <c r="L80" s="421"/>
      <c r="M80" s="421"/>
      <c r="N80" s="421"/>
      <c r="O80" s="421"/>
      <c r="P80" s="421"/>
      <c r="Q80" s="421"/>
      <c r="R80" s="421"/>
      <c r="S80" s="12"/>
      <c r="T80" s="12"/>
      <c r="U80" s="12"/>
      <c r="V80" s="12"/>
      <c r="W80" s="12"/>
      <c r="X80" s="12"/>
      <c r="Y80" s="228"/>
      <c r="Z80" s="428">
        <f>IF(V83=0,0,V83)</f>
        <v>0</v>
      </c>
      <c r="AA80" s="428"/>
      <c r="AB80" s="428"/>
      <c r="AC80" s="165"/>
      <c r="AD80" s="165"/>
      <c r="AF80" s="8"/>
    </row>
    <row r="81" spans="1:35" x14ac:dyDescent="0.2">
      <c r="A81" s="3"/>
      <c r="B81" s="13" t="s">
        <v>270</v>
      </c>
      <c r="C81" s="3" t="s">
        <v>577</v>
      </c>
      <c r="D81" s="3"/>
      <c r="E81" s="3"/>
      <c r="F81" s="3"/>
      <c r="G81" s="3"/>
      <c r="H81" s="3"/>
      <c r="I81" s="3"/>
      <c r="J81" s="3"/>
      <c r="K81" s="3"/>
      <c r="L81" s="3"/>
      <c r="M81" s="3"/>
      <c r="N81" s="3"/>
      <c r="O81" s="3"/>
      <c r="P81" s="3"/>
      <c r="Q81" s="3"/>
      <c r="R81" s="3"/>
      <c r="S81" s="3"/>
      <c r="T81" s="228"/>
      <c r="V81" s="415">
        <f>IF(AC7=0,0,'Form H'!I111)</f>
        <v>0</v>
      </c>
      <c r="W81" s="415"/>
      <c r="X81" s="415"/>
      <c r="Z81" s="365" t="s">
        <v>425</v>
      </c>
      <c r="AA81" s="365"/>
      <c r="AB81" s="365"/>
    </row>
    <row r="82" spans="1:35" x14ac:dyDescent="0.2">
      <c r="A82" s="3"/>
      <c r="B82" s="13" t="s">
        <v>271</v>
      </c>
      <c r="C82" s="3" t="s">
        <v>578</v>
      </c>
      <c r="D82" s="3"/>
      <c r="E82" s="3"/>
      <c r="F82" s="3"/>
      <c r="G82" s="3"/>
      <c r="H82" s="3"/>
      <c r="I82" s="3"/>
      <c r="J82" s="3"/>
      <c r="K82" s="3"/>
      <c r="L82" s="3"/>
      <c r="M82" s="3"/>
      <c r="N82" s="3"/>
      <c r="O82" s="3"/>
      <c r="P82" s="3"/>
      <c r="Q82" s="3"/>
      <c r="R82" s="3"/>
      <c r="S82" s="3"/>
      <c r="T82" s="228"/>
      <c r="V82" s="415">
        <f>IF(Z65=0,0,Z65)</f>
        <v>0</v>
      </c>
      <c r="W82" s="415"/>
      <c r="X82" s="415"/>
      <c r="Y82" s="173"/>
      <c r="Z82" s="173"/>
      <c r="AA82" s="173"/>
      <c r="AB82" s="173"/>
    </row>
    <row r="83" spans="1:35" x14ac:dyDescent="0.2">
      <c r="A83" s="3"/>
      <c r="B83" s="13" t="s">
        <v>273</v>
      </c>
      <c r="C83" s="3" t="s">
        <v>579</v>
      </c>
      <c r="D83" s="3"/>
      <c r="E83" s="3"/>
      <c r="F83" s="3"/>
      <c r="G83" s="3"/>
      <c r="H83" s="3"/>
      <c r="I83" s="3"/>
      <c r="J83" s="3"/>
      <c r="K83" s="3"/>
      <c r="L83" s="3"/>
      <c r="M83" s="3"/>
      <c r="N83" s="3"/>
      <c r="O83" s="3"/>
      <c r="P83" s="3"/>
      <c r="Q83" s="3"/>
      <c r="R83" s="3"/>
      <c r="S83" s="3"/>
      <c r="T83" s="228"/>
      <c r="V83" s="415">
        <f>IF((V81-V82)&lt;0,0,(V81-V82))</f>
        <v>0</v>
      </c>
      <c r="W83" s="415"/>
      <c r="X83" s="415"/>
      <c r="Y83" s="173"/>
      <c r="Z83" s="173"/>
      <c r="AA83" s="173"/>
      <c r="AB83" s="173"/>
    </row>
    <row r="84" spans="1:35" s="8" customFormat="1" ht="11.25" x14ac:dyDescent="0.25">
      <c r="A84" s="16"/>
      <c r="C84" s="18" t="s">
        <v>572</v>
      </c>
      <c r="D84" s="17"/>
      <c r="E84" s="17"/>
      <c r="F84" s="17"/>
      <c r="G84" s="17"/>
      <c r="H84" s="17"/>
      <c r="I84" s="17"/>
      <c r="J84" s="17"/>
      <c r="K84" s="17"/>
      <c r="L84" s="17"/>
      <c r="M84" s="17"/>
      <c r="N84" s="17"/>
      <c r="O84" s="17"/>
      <c r="P84" s="17"/>
      <c r="Q84" s="17"/>
      <c r="R84" s="17"/>
      <c r="S84" s="16"/>
      <c r="T84" s="16"/>
      <c r="U84" s="16"/>
      <c r="V84" s="16"/>
      <c r="W84" s="16"/>
      <c r="X84" s="16"/>
      <c r="Y84" s="177"/>
      <c r="Z84" s="177"/>
      <c r="AA84" s="177"/>
      <c r="AB84" s="177"/>
    </row>
    <row r="85" spans="1:35" s="205" customFormat="1" ht="5.25" x14ac:dyDescent="0.2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row>
    <row r="86" spans="1:35" s="166" customFormat="1" x14ac:dyDescent="0.2">
      <c r="A86" s="5">
        <v>10</v>
      </c>
      <c r="B86" s="421" t="s">
        <v>582</v>
      </c>
      <c r="C86" s="421"/>
      <c r="D86" s="421"/>
      <c r="E86" s="421"/>
      <c r="F86" s="421"/>
      <c r="G86" s="421"/>
      <c r="H86" s="421"/>
      <c r="I86" s="421"/>
      <c r="J86" s="421"/>
      <c r="K86" s="421"/>
      <c r="L86" s="421"/>
      <c r="M86" s="421"/>
      <c r="N86" s="421"/>
      <c r="O86" s="421"/>
      <c r="P86" s="421"/>
      <c r="Q86" s="421"/>
      <c r="R86" s="421"/>
      <c r="S86" s="421"/>
      <c r="T86" s="421"/>
      <c r="U86" s="12"/>
      <c r="V86" s="12"/>
      <c r="W86" s="12"/>
      <c r="X86" s="12"/>
      <c r="Y86" s="228"/>
      <c r="Z86" s="428">
        <f>IF(V91=0,0,V91)</f>
        <v>0</v>
      </c>
      <c r="AA86" s="428"/>
      <c r="AB86" s="428"/>
      <c r="AC86" s="165"/>
    </row>
    <row r="87" spans="1:35" x14ac:dyDescent="0.25">
      <c r="A87" s="3"/>
      <c r="B87" s="18" t="s">
        <v>583</v>
      </c>
      <c r="C87" s="18"/>
      <c r="D87" s="18"/>
      <c r="E87" s="18"/>
      <c r="F87" s="18"/>
      <c r="G87" s="18"/>
      <c r="H87" s="18"/>
      <c r="I87" s="18"/>
      <c r="J87" s="18"/>
      <c r="K87" s="18"/>
      <c r="L87" s="18"/>
      <c r="M87" s="18"/>
      <c r="N87" s="18"/>
      <c r="O87" s="18"/>
      <c r="P87" s="18"/>
      <c r="Q87" s="18"/>
      <c r="R87" s="18"/>
      <c r="S87" s="3"/>
      <c r="T87" s="3"/>
      <c r="U87" s="3"/>
      <c r="V87" s="3"/>
      <c r="W87" s="3"/>
      <c r="X87" s="3"/>
      <c r="Z87" s="365" t="s">
        <v>428</v>
      </c>
      <c r="AA87" s="365"/>
      <c r="AB87" s="365"/>
    </row>
    <row r="88" spans="1:35" s="16" customFormat="1" ht="11.25" x14ac:dyDescent="0.25">
      <c r="B88" s="18" t="s">
        <v>584</v>
      </c>
    </row>
    <row r="89" spans="1:35" x14ac:dyDescent="0.2">
      <c r="A89" s="3"/>
      <c r="B89" s="13" t="s">
        <v>270</v>
      </c>
      <c r="C89" s="3" t="s">
        <v>585</v>
      </c>
      <c r="D89" s="3"/>
      <c r="E89" s="3"/>
      <c r="F89" s="3"/>
      <c r="G89" s="3"/>
      <c r="H89" s="3"/>
      <c r="I89" s="3"/>
      <c r="J89" s="3"/>
      <c r="K89" s="3"/>
      <c r="L89" s="3"/>
      <c r="M89" s="3"/>
      <c r="N89" s="3"/>
      <c r="O89" s="3"/>
      <c r="P89" s="3"/>
      <c r="Q89" s="3"/>
      <c r="R89" s="3"/>
      <c r="S89" s="3"/>
      <c r="T89" s="228"/>
      <c r="V89" s="415">
        <f>V69</f>
        <v>0</v>
      </c>
      <c r="W89" s="415"/>
      <c r="X89" s="415"/>
      <c r="Y89" s="173"/>
      <c r="Z89" s="173"/>
      <c r="AA89" s="173"/>
      <c r="AB89" s="173"/>
      <c r="AD89" s="305"/>
      <c r="AE89" s="11"/>
      <c r="AF89" s="11"/>
    </row>
    <row r="90" spans="1:35" x14ac:dyDescent="0.2">
      <c r="A90" s="3"/>
      <c r="B90" s="13" t="s">
        <v>271</v>
      </c>
      <c r="C90" s="3" t="s">
        <v>586</v>
      </c>
      <c r="D90" s="3"/>
      <c r="E90" s="3"/>
      <c r="F90" s="3"/>
      <c r="G90" s="3"/>
      <c r="H90" s="3"/>
      <c r="I90" s="3"/>
      <c r="J90" s="3"/>
      <c r="K90" s="3"/>
      <c r="L90" s="3"/>
      <c r="M90" s="3"/>
      <c r="N90" s="3"/>
      <c r="O90" s="3"/>
      <c r="P90" s="3"/>
      <c r="Q90" s="3"/>
      <c r="R90" s="3"/>
      <c r="S90" s="3"/>
      <c r="T90" s="228"/>
      <c r="V90" s="414">
        <f>V70</f>
        <v>0</v>
      </c>
      <c r="W90" s="414"/>
      <c r="X90" s="414"/>
      <c r="Y90" s="173"/>
      <c r="Z90" s="173"/>
      <c r="AA90" s="173"/>
      <c r="AB90" s="173"/>
    </row>
    <row r="91" spans="1:35" x14ac:dyDescent="0.2">
      <c r="A91" s="3"/>
      <c r="B91" s="13" t="s">
        <v>273</v>
      </c>
      <c r="C91" s="3" t="s">
        <v>587</v>
      </c>
      <c r="D91" s="3"/>
      <c r="E91" s="3"/>
      <c r="F91" s="3"/>
      <c r="G91" s="3"/>
      <c r="H91" s="3"/>
      <c r="I91" s="3"/>
      <c r="J91" s="3"/>
      <c r="K91" s="3"/>
      <c r="L91" s="3"/>
      <c r="M91" s="3"/>
      <c r="N91" s="3"/>
      <c r="O91" s="3"/>
      <c r="P91" s="3"/>
      <c r="Q91" s="3"/>
      <c r="R91" s="3"/>
      <c r="S91" s="3"/>
      <c r="T91" s="228"/>
      <c r="V91" s="414">
        <f>IF((V90&gt;V89),V90-V89,0)</f>
        <v>0</v>
      </c>
      <c r="W91" s="414"/>
      <c r="X91" s="414"/>
      <c r="Y91" s="173"/>
      <c r="Z91" s="173"/>
      <c r="AA91" s="173"/>
      <c r="AB91" s="173"/>
    </row>
    <row r="92" spans="1:35" s="8" customFormat="1" ht="11.25" x14ac:dyDescent="0.2">
      <c r="A92" s="16"/>
      <c r="B92" s="9"/>
      <c r="C92" s="18" t="s">
        <v>567</v>
      </c>
      <c r="D92" s="17"/>
      <c r="E92" s="17"/>
      <c r="F92" s="17"/>
      <c r="G92" s="17"/>
      <c r="H92" s="17"/>
      <c r="I92" s="17"/>
      <c r="J92" s="17"/>
      <c r="K92" s="17"/>
      <c r="L92" s="17"/>
      <c r="M92" s="17"/>
      <c r="N92" s="17"/>
      <c r="O92" s="17"/>
      <c r="P92" s="17"/>
      <c r="Q92" s="17"/>
      <c r="R92" s="17"/>
      <c r="S92" s="16"/>
      <c r="T92" s="16"/>
      <c r="V92" s="184"/>
      <c r="W92" s="184"/>
      <c r="X92" s="184"/>
      <c r="Y92" s="177"/>
      <c r="Z92" s="177"/>
      <c r="AA92" s="177"/>
      <c r="AB92" s="177"/>
    </row>
    <row r="93" spans="1:35" s="205" customFormat="1" ht="5.25" x14ac:dyDescent="0.25">
      <c r="A93" s="207"/>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22"/>
      <c r="Z93" s="222"/>
      <c r="AA93" s="222"/>
      <c r="AB93" s="222"/>
    </row>
    <row r="94" spans="1:35" x14ac:dyDescent="0.25">
      <c r="A94" s="434" t="s">
        <v>432</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G94" s="8"/>
      <c r="AH94" s="8"/>
      <c r="AI94" s="8"/>
    </row>
    <row r="95" spans="1:35" s="205" customFormat="1" ht="5.25" x14ac:dyDescent="0.25"/>
    <row r="96" spans="1:35" x14ac:dyDescent="0.2">
      <c r="A96" s="185" t="s">
        <v>433</v>
      </c>
      <c r="B96" s="186"/>
      <c r="C96" s="186"/>
      <c r="D96" s="186"/>
      <c r="E96" s="186"/>
      <c r="F96" s="186"/>
      <c r="G96" s="186"/>
      <c r="H96" s="186"/>
      <c r="I96" s="186"/>
      <c r="J96" s="186"/>
      <c r="K96" s="186"/>
      <c r="L96" s="435"/>
      <c r="M96" s="435"/>
      <c r="N96" s="436"/>
      <c r="O96" s="185" t="s">
        <v>434</v>
      </c>
      <c r="P96" s="186"/>
      <c r="Q96" s="186"/>
      <c r="R96" s="186"/>
      <c r="S96" s="186"/>
      <c r="T96" s="186"/>
      <c r="U96" s="186"/>
      <c r="V96" s="186"/>
      <c r="W96" s="186"/>
      <c r="X96" s="186"/>
      <c r="Y96" s="186"/>
      <c r="Z96" s="435"/>
      <c r="AA96" s="435"/>
      <c r="AB96" s="435"/>
      <c r="AC96" s="187" t="s">
        <v>435</v>
      </c>
      <c r="AD96" s="187" t="s">
        <v>436</v>
      </c>
      <c r="AF96" s="233" t="s">
        <v>450</v>
      </c>
    </row>
    <row r="97" spans="1:42" x14ac:dyDescent="0.2">
      <c r="A97" s="188" t="s">
        <v>270</v>
      </c>
      <c r="B97" s="185" t="s">
        <v>437</v>
      </c>
      <c r="C97" s="185"/>
      <c r="D97" s="185"/>
      <c r="E97" s="185"/>
      <c r="F97" s="185"/>
      <c r="G97" s="185"/>
      <c r="H97" s="185"/>
      <c r="I97" s="185"/>
      <c r="J97" s="185"/>
      <c r="K97" s="189" t="str">
        <f>IF(AC97=1,"Not applicable","")</f>
        <v/>
      </c>
      <c r="L97" s="437"/>
      <c r="M97" s="437"/>
      <c r="N97" s="438"/>
      <c r="O97" s="188" t="s">
        <v>270</v>
      </c>
      <c r="P97" s="185" t="s">
        <v>437</v>
      </c>
      <c r="Q97" s="185"/>
      <c r="R97" s="185"/>
      <c r="S97" s="185"/>
      <c r="T97" s="185"/>
      <c r="U97" s="185"/>
      <c r="V97" s="185"/>
      <c r="W97" s="185"/>
      <c r="X97" s="185"/>
      <c r="Y97" s="189" t="str">
        <f>IF(AD97=1,"Not applicable","")</f>
        <v/>
      </c>
      <c r="Z97" s="437"/>
      <c r="AA97" s="437"/>
      <c r="AB97" s="437"/>
      <c r="AC97" s="187">
        <f>IF(L96="No",1,0)</f>
        <v>0</v>
      </c>
      <c r="AD97" s="187">
        <f>IF(OR(Z96="No",Z96="Not sure yet"),1,0)</f>
        <v>0</v>
      </c>
      <c r="AF97" s="214"/>
    </row>
    <row r="98" spans="1:42" x14ac:dyDescent="0.2">
      <c r="A98" s="188" t="s">
        <v>271</v>
      </c>
      <c r="B98" s="185" t="s">
        <v>438</v>
      </c>
      <c r="C98" s="185"/>
      <c r="D98" s="185"/>
      <c r="E98" s="185"/>
      <c r="F98" s="185"/>
      <c r="G98" s="185"/>
      <c r="H98" s="185"/>
      <c r="I98" s="185"/>
      <c r="J98" s="185"/>
      <c r="K98" s="189" t="str">
        <f>IF(AC98=1,"Not applicable","")</f>
        <v/>
      </c>
      <c r="L98" s="432">
        <v>0</v>
      </c>
      <c r="M98" s="432"/>
      <c r="N98" s="433"/>
      <c r="O98" s="188" t="s">
        <v>271</v>
      </c>
      <c r="P98" s="185" t="s">
        <v>438</v>
      </c>
      <c r="Q98" s="185"/>
      <c r="R98" s="185"/>
      <c r="S98" s="185"/>
      <c r="T98" s="185"/>
      <c r="U98" s="185"/>
      <c r="V98" s="185"/>
      <c r="W98" s="185"/>
      <c r="X98" s="185"/>
      <c r="Y98" s="189" t="str">
        <f>IF(AD98=1,"Not applicable","")</f>
        <v/>
      </c>
      <c r="Z98" s="432">
        <v>0</v>
      </c>
      <c r="AA98" s="432"/>
      <c r="AB98" s="432"/>
      <c r="AC98" s="187">
        <f>IF(L96="No",1,IF(L97="No",1,0))</f>
        <v>0</v>
      </c>
      <c r="AD98" s="187">
        <f>IF(OR(Z96="No",Z96="Not sure yet"),1,IF(Z97="No",1,0))</f>
        <v>0</v>
      </c>
      <c r="AF98" s="215" t="s">
        <v>1</v>
      </c>
    </row>
    <row r="99" spans="1:42" x14ac:dyDescent="0.2">
      <c r="A99" s="188" t="s">
        <v>273</v>
      </c>
      <c r="B99" s="185" t="s">
        <v>439</v>
      </c>
      <c r="C99" s="185"/>
      <c r="D99" s="185"/>
      <c r="E99" s="185"/>
      <c r="F99" s="185"/>
      <c r="G99" s="185"/>
      <c r="H99" s="190"/>
      <c r="I99" s="190"/>
      <c r="J99" s="190"/>
      <c r="K99" s="189" t="str">
        <f>IF(AC99=1,"Not applicable","")</f>
        <v/>
      </c>
      <c r="L99" s="439"/>
      <c r="M99" s="439"/>
      <c r="N99" s="440"/>
      <c r="O99" s="188" t="s">
        <v>273</v>
      </c>
      <c r="P99" s="185" t="s">
        <v>440</v>
      </c>
      <c r="Q99" s="185"/>
      <c r="R99" s="185"/>
      <c r="S99" s="185"/>
      <c r="T99" s="185"/>
      <c r="U99" s="185"/>
      <c r="V99" s="185"/>
      <c r="W99" s="185"/>
      <c r="X99" s="185"/>
      <c r="Y99" s="189" t="str">
        <f>IF(AD99=1,"Not applicable","")</f>
        <v/>
      </c>
      <c r="Z99" s="439"/>
      <c r="AA99" s="439"/>
      <c r="AB99" s="439"/>
      <c r="AC99" s="187">
        <f>IF(L96="No",1,IF(L97="No",1,0))</f>
        <v>0</v>
      </c>
      <c r="AD99" s="187">
        <f>IF(OR(Z96="No",Z96="Not sure yet"),1,IF(Z97="No",1,0))</f>
        <v>0</v>
      </c>
      <c r="AF99" s="237" t="s">
        <v>2</v>
      </c>
    </row>
    <row r="100" spans="1:42" x14ac:dyDescent="0.2">
      <c r="A100" s="188" t="s">
        <v>289</v>
      </c>
      <c r="B100" s="185" t="s">
        <v>441</v>
      </c>
      <c r="C100" s="185"/>
      <c r="D100" s="185"/>
      <c r="E100" s="185"/>
      <c r="F100" s="185"/>
      <c r="G100" s="185"/>
      <c r="H100" s="185"/>
      <c r="I100" s="185"/>
      <c r="J100" s="185"/>
      <c r="K100" s="185"/>
      <c r="L100" s="441">
        <f>IF(AND(L97="Yes",AC101=1),AC105,0)</f>
        <v>0</v>
      </c>
      <c r="M100" s="441"/>
      <c r="N100" s="442"/>
      <c r="O100" s="188" t="s">
        <v>289</v>
      </c>
      <c r="P100" s="185" t="s">
        <v>441</v>
      </c>
      <c r="Q100" s="185"/>
      <c r="R100" s="185"/>
      <c r="S100" s="185"/>
      <c r="T100" s="185"/>
      <c r="U100" s="185"/>
      <c r="V100" s="185"/>
      <c r="W100" s="185"/>
      <c r="X100" s="185"/>
      <c r="Y100" s="185"/>
      <c r="Z100" s="443">
        <f>IF(AND(Z97="Yes",AD101=1),AD105,0)</f>
        <v>0</v>
      </c>
      <c r="AA100" s="443"/>
      <c r="AB100" s="443"/>
      <c r="AC100" s="10" t="s">
        <v>442</v>
      </c>
      <c r="AD100" s="10" t="s">
        <v>442</v>
      </c>
      <c r="AF100" s="10"/>
      <c r="AI100" s="195"/>
      <c r="AJ100" s="195"/>
      <c r="AK100" s="195"/>
    </row>
    <row r="101" spans="1:42" x14ac:dyDescent="0.2">
      <c r="A101" s="188" t="s">
        <v>407</v>
      </c>
      <c r="B101" s="185" t="s">
        <v>443</v>
      </c>
      <c r="C101" s="185"/>
      <c r="D101" s="185"/>
      <c r="E101" s="185"/>
      <c r="F101" s="185"/>
      <c r="G101" s="185"/>
      <c r="H101" s="185"/>
      <c r="I101" s="185"/>
      <c r="J101" s="185"/>
      <c r="K101" s="185"/>
      <c r="L101" s="444">
        <f>IF(AND(L97="Yes",AC101=1),ROUNDDOWN(V75*(AC105/AC107),0),0)</f>
        <v>0</v>
      </c>
      <c r="M101" s="444"/>
      <c r="N101" s="445"/>
      <c r="O101" s="188" t="s">
        <v>407</v>
      </c>
      <c r="P101" s="185" t="s">
        <v>443</v>
      </c>
      <c r="Q101" s="185"/>
      <c r="R101" s="185"/>
      <c r="S101" s="185"/>
      <c r="T101" s="185"/>
      <c r="U101" s="185"/>
      <c r="V101" s="185"/>
      <c r="W101" s="185"/>
      <c r="X101" s="185"/>
      <c r="Y101" s="185"/>
      <c r="Z101" s="444">
        <f>IF(AND(Z97="Yes",AD101=1),ROUNDDOWN(V75*(AD105/AD107),0),0)</f>
        <v>0</v>
      </c>
      <c r="AA101" s="444"/>
      <c r="AB101" s="444"/>
      <c r="AC101" s="187">
        <f>IF(L96="No",0,IF(OR(AND(L96="Yes",L97="Yes",L98&lt;&gt;0,L99&lt;&gt;0),AND(L96="Yes",L97="No")),1,0))</f>
        <v>0</v>
      </c>
      <c r="AD101" s="187">
        <f>IF(Z96="No",0,IF(OR(AND(Z96="Yes",Z97="Yes",Z98&lt;&gt;0,Z99&lt;&gt;0),AND(Z96="Yes",Z97="No")),1,0))</f>
        <v>0</v>
      </c>
      <c r="AE101" s="187"/>
      <c r="AF101" s="180" t="s">
        <v>426</v>
      </c>
      <c r="AG101" s="11"/>
      <c r="AH101" s="180" t="s">
        <v>427</v>
      </c>
      <c r="AI101" s="187"/>
      <c r="AJ101" s="187"/>
      <c r="AK101" s="187"/>
      <c r="AL101" s="187"/>
      <c r="AM101" s="187"/>
      <c r="AN101" s="187"/>
      <c r="AO101" s="187"/>
      <c r="AP101" s="187"/>
    </row>
    <row r="102" spans="1:42" x14ac:dyDescent="0.2">
      <c r="A102" s="188" t="s">
        <v>422</v>
      </c>
      <c r="B102" s="185" t="s">
        <v>444</v>
      </c>
      <c r="C102" s="185"/>
      <c r="D102" s="185"/>
      <c r="E102" s="185"/>
      <c r="F102" s="185"/>
      <c r="G102" s="185"/>
      <c r="H102" s="185"/>
      <c r="I102" s="185"/>
      <c r="J102" s="185"/>
      <c r="K102" s="185"/>
      <c r="L102" s="444">
        <f>IF(AND(L97="Yes",AC101=1),L98-L101,0)</f>
        <v>0</v>
      </c>
      <c r="M102" s="444"/>
      <c r="N102" s="445"/>
      <c r="O102" s="188" t="s">
        <v>422</v>
      </c>
      <c r="P102" s="185" t="s">
        <v>444</v>
      </c>
      <c r="Q102" s="185"/>
      <c r="R102" s="185"/>
      <c r="S102" s="185"/>
      <c r="T102" s="185"/>
      <c r="U102" s="185"/>
      <c r="V102" s="185"/>
      <c r="W102" s="185"/>
      <c r="X102" s="185"/>
      <c r="Y102" s="185"/>
      <c r="Z102" s="444">
        <f>IF(AND(Z97="Yes",AD101=1),Z98-Z101,0)</f>
        <v>0</v>
      </c>
      <c r="AA102" s="444"/>
      <c r="AB102" s="444"/>
      <c r="AC102" s="10"/>
      <c r="AD102" s="10"/>
      <c r="AF102" s="224"/>
      <c r="AG102" s="225"/>
      <c r="AH102" s="224"/>
    </row>
    <row r="103" spans="1:42" x14ac:dyDescent="0.2">
      <c r="A103" s="188" t="s">
        <v>445</v>
      </c>
      <c r="B103" s="191" t="s">
        <v>446</v>
      </c>
      <c r="C103" s="185"/>
      <c r="D103" s="185"/>
      <c r="E103" s="185"/>
      <c r="F103" s="185"/>
      <c r="G103" s="185"/>
      <c r="H103" s="185"/>
      <c r="I103" s="185"/>
      <c r="J103" s="185"/>
      <c r="K103" s="185"/>
      <c r="L103" s="444">
        <f>IF(AND(L97="Yes",AC101=1),Z86*(AC105/AC107),0)</f>
        <v>0</v>
      </c>
      <c r="M103" s="444"/>
      <c r="N103" s="445"/>
      <c r="O103" s="188" t="s">
        <v>445</v>
      </c>
      <c r="P103" s="191" t="s">
        <v>446</v>
      </c>
      <c r="Q103" s="185"/>
      <c r="R103" s="185"/>
      <c r="S103" s="185"/>
      <c r="T103" s="185"/>
      <c r="U103" s="185"/>
      <c r="V103" s="185"/>
      <c r="W103" s="185"/>
      <c r="X103" s="185"/>
      <c r="Y103" s="185"/>
      <c r="Z103" s="444">
        <f>IF(AND(Z97="Yes",AD101=1),Z86*(AD105/AD107),0)</f>
        <v>0</v>
      </c>
      <c r="AA103" s="444"/>
      <c r="AB103" s="444"/>
      <c r="AC103" s="10"/>
      <c r="AD103" s="10"/>
      <c r="AF103" s="182" t="s">
        <v>1</v>
      </c>
      <c r="AG103" s="11"/>
      <c r="AH103" s="182" t="s">
        <v>1</v>
      </c>
    </row>
    <row r="104" spans="1:42" s="205" customFormat="1" ht="11.25" x14ac:dyDescent="0.2">
      <c r="AF104" s="183" t="s">
        <v>2</v>
      </c>
      <c r="AG104" s="11"/>
      <c r="AH104" s="183" t="s">
        <v>2</v>
      </c>
    </row>
    <row r="105" spans="1:42" x14ac:dyDescent="0.25">
      <c r="A105" s="434" t="s">
        <v>449</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235">
        <f>EOMONTH(L99,0)-L99+1</f>
        <v>32</v>
      </c>
      <c r="AD105" s="235">
        <f>DAY(Z99)</f>
        <v>0</v>
      </c>
      <c r="AE105" s="235"/>
      <c r="AF105" s="235"/>
      <c r="AG105" s="235"/>
      <c r="AH105" s="235"/>
      <c r="AI105" s="235"/>
      <c r="AJ105" s="235"/>
      <c r="AK105" s="235"/>
      <c r="AL105" s="235"/>
      <c r="AM105" s="235"/>
      <c r="AN105" s="235"/>
      <c r="AO105" s="235"/>
      <c r="AP105" s="235"/>
    </row>
    <row r="106" spans="1:42" s="205" customFormat="1" ht="5.25" x14ac:dyDescent="0.25">
      <c r="AE106" s="206"/>
      <c r="AF106" s="206"/>
      <c r="AG106" s="206"/>
      <c r="AH106" s="206"/>
      <c r="AI106" s="206"/>
      <c r="AJ106" s="206"/>
      <c r="AK106" s="206"/>
      <c r="AL106" s="206"/>
      <c r="AM106" s="206"/>
      <c r="AN106" s="206"/>
      <c r="AO106" s="206"/>
      <c r="AP106" s="206"/>
    </row>
    <row r="107" spans="1:42" x14ac:dyDescent="0.2">
      <c r="A107" s="10" t="s">
        <v>549</v>
      </c>
      <c r="Z107" s="446"/>
      <c r="AA107" s="446"/>
      <c r="AB107" s="446"/>
      <c r="AC107" s="13">
        <f>DAY(EOMONTH(L99,0))</f>
        <v>31</v>
      </c>
      <c r="AD107" s="13">
        <f>DAY(EOMONTH(Z99,0))</f>
        <v>31</v>
      </c>
      <c r="AF107" s="180" t="s">
        <v>429</v>
      </c>
      <c r="AG107" s="11"/>
      <c r="AH107" s="180" t="s">
        <v>430</v>
      </c>
    </row>
    <row r="108" spans="1:42" x14ac:dyDescent="0.2">
      <c r="A108" s="10" t="s">
        <v>550</v>
      </c>
      <c r="Z108" s="446"/>
      <c r="AA108" s="446"/>
      <c r="AB108" s="446"/>
      <c r="AC108" s="10"/>
      <c r="AD108" s="10"/>
      <c r="AF108" s="181"/>
      <c r="AG108" s="11"/>
      <c r="AH108" s="181"/>
    </row>
    <row r="109" spans="1:42" x14ac:dyDescent="0.2">
      <c r="A109" s="10" t="s">
        <v>551</v>
      </c>
      <c r="Z109" s="446"/>
      <c r="AA109" s="446"/>
      <c r="AB109" s="446"/>
      <c r="AC109" s="10"/>
      <c r="AD109" s="10"/>
      <c r="AF109" s="182" t="s">
        <v>1</v>
      </c>
      <c r="AG109" s="11"/>
      <c r="AH109" s="182" t="s">
        <v>1</v>
      </c>
    </row>
    <row r="110" spans="1:42" x14ac:dyDescent="0.2">
      <c r="A110" s="10" t="s">
        <v>552</v>
      </c>
      <c r="Z110" s="446"/>
      <c r="AA110" s="446"/>
      <c r="AB110" s="446"/>
      <c r="AD110" s="10">
        <f>IF(A116&lt;&gt;"",1,0)</f>
        <v>0</v>
      </c>
      <c r="AF110" s="181" t="s">
        <v>2</v>
      </c>
      <c r="AG110" s="11"/>
      <c r="AH110" s="183" t="s">
        <v>2</v>
      </c>
    </row>
    <row r="111" spans="1:42" s="205" customFormat="1" ht="5.25" x14ac:dyDescent="0.15">
      <c r="AF111" s="223" t="s">
        <v>431</v>
      </c>
    </row>
    <row r="112" spans="1:42" x14ac:dyDescent="0.25">
      <c r="A112" s="369" t="str">
        <f>IF(AC7=0,"This unit has not been approved. Complete Form H.",IF(Z7=0,"Enter a calculation date.",IF(Z8=0,"Enter an effective date.",IF(V26="","Select whether the household meets the criteria described on Line 4.",IF(AND(OR(V81&lt;V82,V81=V82),V81&gt;0,V83=0),"Household does not qualify for rental assistance services because Line 9b is greater than Line 9a.",IF(L96=0,"Select whether or not the rental assistance will pay for the first month's rent.",IF(AND(L96="No",OR(L97&lt;&gt;0,L98&lt;&gt;0,L99&lt;&gt;0)),"This question only applies when rental assistance will pay the first month's rent. Delete this entry.",IF(AND(L96="Yes",L97=0),"Select whether or not the first month's rent will be prorated.",IF(AND(L96="Yes",L97="Yes",L98=0),"Enter the prorated first month's rent.",IF(AND(L96="Yes",L97="No",L98&lt;&gt;0),"This question only applies when the first month's rent will be prorated. Delete this entry.",IF(AND(L96="Yes",L97="Yes",L98&lt;&gt;0,L99=0),"Enter the move-in date.",IF(AND(L96="Yes",L97="No",L99&lt;&gt;0),"This question only applies when the first month's rent will be prorated. Delete this entry.",IF(Z96=0,"Select whether or not the rental assistance will pay for the last month's rent.",IF(AND(OR(Z96="No",Z96="Not sure yet"),OR(Z97&lt;&gt;0,Z98&lt;&gt;0,Z99&lt;&gt;0)),"This question only applies when rental assistance will pay the last month's rent. Delete this entry.",IF(AND(Z96="Yes",Z97=0),"Select whether or not the last month's rent will be prorated.",IF(AND(Z96="Yes",Z97="Yes",Z98=0),"Enter the prorated last month's rent.",IF(AND(Z96="Yes",Z97="No",Z98&lt;&gt;0),"This question only applies when the last month's rent will be prorated. Delete this entry.",IF(AND(Z96="Yes",Z97="Yes",Z98&lt;&gt;0,Z99=0),"Enter the move-out date.",IF(AND(Z96="Yes",Z97="No",Z99&lt;&gt;0),"This question only applies when the last month's rent will be prorated. Delete this entry.",IF(Z107="","Complete the VAWA Lease Addendum Confirmation.",IF(Z107="No","If this lease does not include a VAWA Lease Addendum, then the Project Sponsor cannot approve this unit for TBRA or TSH services.",CONCATENATE("The household pays the monthly rent payment on Line 8. The Project Sponsor pays the remaining portion of monthly rent and applicable utility reimbursement on Lines 9 and 10 respectively. ","If prorating the first and/or last month's rent, please see Section 6 for additional instructions. ","Please attach supporting documentation for all deductions."))))))))))))))))))))))</f>
        <v>This unit has not been approved. Complete Form H.</v>
      </c>
      <c r="B112" s="369"/>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192"/>
    </row>
    <row r="113" spans="1:28" x14ac:dyDescent="0.25">
      <c r="A113" s="369"/>
      <c r="B113" s="369"/>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row>
    <row r="114" spans="1:28" x14ac:dyDescent="0.25">
      <c r="A114" s="369"/>
      <c r="B114" s="369"/>
      <c r="C114" s="369"/>
      <c r="D114" s="369"/>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row>
    <row r="115" spans="1:28" s="205" customFormat="1" ht="5.25" x14ac:dyDescent="0.25"/>
    <row r="116" spans="1:28" x14ac:dyDescent="0.25">
      <c r="A116" s="369" t="str">
        <f>IF(AND(A112=CONCATENATE("The household pays the monthly rent payment on Line 8. The Project Sponsor pays the remaining portion of monthly rent and applicable utility reimbursement on Lines 9 and 10 respectively. ","If prorating the first and/or last month's rent, please see Section 6 for additional instructions. ","Please attach supporting documentation for all deductions."),Z86&gt;0),CONCATENATE("Note, the household qualifies for a utility reimbursement (see Line 10). ","Failure to provide a reimbursement of this amount would violate 24 CFR §574.310(d). ","Per 24 CFR §982.514, Project Sponsors must notify the household of the amount paid to the utility vendor and maintain a record of the notification in the household’s file. ","See the DSHS HOPWA Program Manual for additional instructions."),"")</f>
        <v/>
      </c>
      <c r="B116" s="369"/>
      <c r="C116" s="369"/>
      <c r="D116" s="369"/>
      <c r="E116" s="369"/>
      <c r="F116" s="369"/>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row>
    <row r="117" spans="1:28" x14ac:dyDescent="0.25">
      <c r="A117" s="369"/>
      <c r="B117" s="369"/>
      <c r="C117" s="369"/>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row>
    <row r="118" spans="1:28" x14ac:dyDescent="0.25">
      <c r="A118" s="369"/>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row>
    <row r="119" spans="1:28" s="205" customFormat="1" ht="5.25" x14ac:dyDescent="0.25"/>
  </sheetData>
  <sheetProtection algorithmName="SHA-512" hashValue="FckxzOVyD6d/e0mKoONMuCCQwQXgz829gJ6CinfcbRdjt82kjSfN5mpKUl0sM9Zkft2H574sqRiNl3TAB+bzeA==" saltValue="I3JfWNoU82s0l4ySqCjW0Q==" spinCount="100000" sheet="1" selectLockedCells="1"/>
  <mergeCells count="83">
    <mergeCell ref="A105:AB105"/>
    <mergeCell ref="A116:AB118"/>
    <mergeCell ref="L99:N99"/>
    <mergeCell ref="Z99:AB99"/>
    <mergeCell ref="L100:N100"/>
    <mergeCell ref="Z100:AB100"/>
    <mergeCell ref="L101:N101"/>
    <mergeCell ref="Z101:AB101"/>
    <mergeCell ref="L102:N102"/>
    <mergeCell ref="Z102:AB102"/>
    <mergeCell ref="L103:N103"/>
    <mergeCell ref="Z103:AB103"/>
    <mergeCell ref="A112:AB114"/>
    <mergeCell ref="Z107:AB110"/>
    <mergeCell ref="L98:N98"/>
    <mergeCell ref="Z98:AB98"/>
    <mergeCell ref="A94:AB94"/>
    <mergeCell ref="L96:N96"/>
    <mergeCell ref="Z96:AB96"/>
    <mergeCell ref="L97:N97"/>
    <mergeCell ref="Z97:AB97"/>
    <mergeCell ref="V81:X81"/>
    <mergeCell ref="V82:X82"/>
    <mergeCell ref="V83:X83"/>
    <mergeCell ref="B86:T86"/>
    <mergeCell ref="Z86:AB86"/>
    <mergeCell ref="Z81:AB81"/>
    <mergeCell ref="B80:R80"/>
    <mergeCell ref="Z80:AB80"/>
    <mergeCell ref="B65:R65"/>
    <mergeCell ref="Z65:AB65"/>
    <mergeCell ref="V66:X66"/>
    <mergeCell ref="V67:X67"/>
    <mergeCell ref="V68:X68"/>
    <mergeCell ref="V69:X69"/>
    <mergeCell ref="V70:X70"/>
    <mergeCell ref="V75:X75"/>
    <mergeCell ref="A78:AB78"/>
    <mergeCell ref="Z66:AB66"/>
    <mergeCell ref="Z56:AB56"/>
    <mergeCell ref="V57:X57"/>
    <mergeCell ref="V58:X58"/>
    <mergeCell ref="V59:X59"/>
    <mergeCell ref="V61:X61"/>
    <mergeCell ref="Z57:AB57"/>
    <mergeCell ref="A17:AB17"/>
    <mergeCell ref="A19:AB19"/>
    <mergeCell ref="B21:R21"/>
    <mergeCell ref="Z21:AB21"/>
    <mergeCell ref="B26:R26"/>
    <mergeCell ref="Z26:AB26"/>
    <mergeCell ref="Z47:AB47"/>
    <mergeCell ref="A54:AB54"/>
    <mergeCell ref="B56:R56"/>
    <mergeCell ref="A1:AB1"/>
    <mergeCell ref="H7:U7"/>
    <mergeCell ref="Z7:AB7"/>
    <mergeCell ref="H8:U8"/>
    <mergeCell ref="Z8:AB8"/>
    <mergeCell ref="H9:U9"/>
    <mergeCell ref="A11:AB11"/>
    <mergeCell ref="B13:R13"/>
    <mergeCell ref="Z13:AB13"/>
    <mergeCell ref="B15:R15"/>
    <mergeCell ref="Z15:AB15"/>
    <mergeCell ref="B32:R32"/>
    <mergeCell ref="Z32:AB32"/>
    <mergeCell ref="V91:X91"/>
    <mergeCell ref="V90:X90"/>
    <mergeCell ref="V89:X89"/>
    <mergeCell ref="Z87:AB87"/>
    <mergeCell ref="V21:X21"/>
    <mergeCell ref="V26:X26"/>
    <mergeCell ref="Z40:AB45"/>
    <mergeCell ref="Z36:AB39"/>
    <mergeCell ref="V38:X38"/>
    <mergeCell ref="V41:X41"/>
    <mergeCell ref="V42:X42"/>
    <mergeCell ref="V43:X43"/>
    <mergeCell ref="V44:X44"/>
    <mergeCell ref="Z33:AB33"/>
    <mergeCell ref="A63:AB63"/>
    <mergeCell ref="B47:R47"/>
  </mergeCells>
  <conditionalFormatting sqref="Y82:AB84">
    <cfRule type="cellIs" dxfId="96" priority="48" operator="equal">
      <formula>"Enter data from Form H on Line 10a."</formula>
    </cfRule>
  </conditionalFormatting>
  <conditionalFormatting sqref="Y67:AB69">
    <cfRule type="cellIs" dxfId="95" priority="47" operator="equal">
      <formula>"Household does not qualify for rental assistance services."</formula>
    </cfRule>
  </conditionalFormatting>
  <conditionalFormatting sqref="Z80:AB80">
    <cfRule type="expression" dxfId="94" priority="46">
      <formula>#REF!="Household does not qualify for TBRA services."</formula>
    </cfRule>
  </conditionalFormatting>
  <conditionalFormatting sqref="Z36">
    <cfRule type="cellIs" dxfId="93" priority="45" operator="equal">
      <formula>"To claim a deduction, Line 4 must equal $400.00."</formula>
    </cfRule>
  </conditionalFormatting>
  <conditionalFormatting sqref="Z40">
    <cfRule type="cellIs" dxfId="92" priority="44" operator="equal">
      <formula>"To claim a deduction, Line 1 must exceed $0.00 and include earned income."</formula>
    </cfRule>
  </conditionalFormatting>
  <conditionalFormatting sqref="A112:AB112">
    <cfRule type="expression" dxfId="91" priority="49">
      <formula>SUM($AF$8:$AF$68)&gt;0</formula>
    </cfRule>
    <cfRule type="expression" dxfId="90" priority="50">
      <formula>$AC$7=0</formula>
    </cfRule>
  </conditionalFormatting>
  <conditionalFormatting sqref="Y70:AB71">
    <cfRule type="expression" dxfId="89" priority="51">
      <formula>#REF!="Household may qualify for a utility reimbursement. Enter data from Form H on Line 10a."</formula>
    </cfRule>
  </conditionalFormatting>
  <conditionalFormatting sqref="A112:AB114">
    <cfRule type="cellIs" dxfId="88" priority="2" operator="equal">
      <formula>"If this lease does not include a VAWA Lease Addendum, then the Project Sponsor cannot approve this unit for TBRA or TSH services."</formula>
    </cfRule>
    <cfRule type="cellIs" dxfId="87" priority="4" operator="equal">
      <formula>"Complete the VAWA Lease Addendum Confirmation."</formula>
    </cfRule>
    <cfRule type="cellIs" dxfId="86" priority="25" operator="equal">
      <formula>"This question only applies when the last month's rent will be prorated. Delete this entry."</formula>
    </cfRule>
    <cfRule type="cellIs" dxfId="85" priority="26" operator="equal">
      <formula>"This question only applies when rental assistance will pay the last month's rent. Delete this entry."</formula>
    </cfRule>
    <cfRule type="cellIs" dxfId="84" priority="27" operator="equal">
      <formula>"Enter the move-out date."</formula>
    </cfRule>
    <cfRule type="cellIs" dxfId="83" priority="28" operator="equal">
      <formula>"Enter the prorated last month's rent."</formula>
    </cfRule>
    <cfRule type="cellIs" dxfId="82" priority="29" operator="equal">
      <formula>"Select whether or not the last month's rent will be prorated."</formula>
    </cfRule>
    <cfRule type="cellIs" dxfId="81" priority="31" operator="equal">
      <formula>"Select whether or not the rental assistance will pay for the last month's rent."</formula>
    </cfRule>
    <cfRule type="cellIs" dxfId="80" priority="33" operator="equal">
      <formula>"This question only applies when the first month's rent will be prorated. Delete this entry."</formula>
    </cfRule>
    <cfRule type="cellIs" dxfId="79" priority="34" operator="equal">
      <formula>"This question only applies when rental assistance will pay the first month's rent. Delete this entry."</formula>
    </cfRule>
    <cfRule type="cellIs" dxfId="78" priority="35" operator="equal">
      <formula>"Enter the move-in date."</formula>
    </cfRule>
    <cfRule type="cellIs" dxfId="77" priority="36" operator="equal">
      <formula>"Enter the prorated first month's rent."</formula>
    </cfRule>
    <cfRule type="cellIs" dxfId="76" priority="37" operator="equal">
      <formula>"Select whether or not the first month's rent will be prorated."</formula>
    </cfRule>
    <cfRule type="cellIs" dxfId="75" priority="38" operator="equal">
      <formula>"Select whether or not the rental assistance will pay for the first month's rent."</formula>
    </cfRule>
    <cfRule type="cellIs" dxfId="74" priority="39" operator="equal">
      <formula>"Select whether the household meets the criteria described on Line 4."</formula>
    </cfRule>
    <cfRule type="cellIs" dxfId="73" priority="40" operator="equal">
      <formula>"Enter an effective date."</formula>
    </cfRule>
    <cfRule type="cellIs" dxfId="72" priority="41" operator="equal">
      <formula>"Enter a calculation date."</formula>
    </cfRule>
    <cfRule type="cellIs" dxfId="71" priority="42" operator="equal">
      <formula>CONCATENATE("The household pays the monthly rent payment on Line 8. The Project Sponsor pays the remaining portion of monthly rent and applicable utility reimbursement on Lines 9 and 10 respectively. ","If prorating the first and/or last month's rent, please see Section 6 for additional instructions. ","Please attach supporting documentation for all deductions.")</formula>
    </cfRule>
    <cfRule type="cellIs" dxfId="70" priority="43" operator="equal">
      <formula>"Household does not qualify for rental assistance services because Line 9b is greater than Line 9a."</formula>
    </cfRule>
  </conditionalFormatting>
  <conditionalFormatting sqref="Y89:AB93">
    <cfRule type="expression" dxfId="69" priority="52">
      <formula>#REF!="Error. The gross rent of the proposed unit exceeds the lower of the rent standard or reasonable rent. Do not approve this unit."</formula>
    </cfRule>
  </conditionalFormatting>
  <conditionalFormatting sqref="K97">
    <cfRule type="expression" dxfId="68" priority="24">
      <formula>$K$97="Not applicable"</formula>
    </cfRule>
  </conditionalFormatting>
  <conditionalFormatting sqref="K98">
    <cfRule type="expression" dxfId="67" priority="23">
      <formula>$K$98="Not applicable"</formula>
    </cfRule>
  </conditionalFormatting>
  <conditionalFormatting sqref="K99">
    <cfRule type="expression" dxfId="66" priority="22">
      <formula>$K$99="Not applicable"</formula>
    </cfRule>
  </conditionalFormatting>
  <conditionalFormatting sqref="A97">
    <cfRule type="expression" dxfId="65" priority="21">
      <formula>$K$97="Not applicable"</formula>
    </cfRule>
  </conditionalFormatting>
  <conditionalFormatting sqref="A98">
    <cfRule type="expression" dxfId="64" priority="20">
      <formula>$K$98="Not applicable"</formula>
    </cfRule>
  </conditionalFormatting>
  <conditionalFormatting sqref="A99">
    <cfRule type="expression" dxfId="63" priority="19">
      <formula>$K$99="Not applicable"</formula>
    </cfRule>
  </conditionalFormatting>
  <conditionalFormatting sqref="B97">
    <cfRule type="expression" dxfId="62" priority="18">
      <formula>$K$97="Not applicable"</formula>
    </cfRule>
  </conditionalFormatting>
  <conditionalFormatting sqref="B98">
    <cfRule type="expression" dxfId="61" priority="17">
      <formula>$K$98="Not applicable"</formula>
    </cfRule>
  </conditionalFormatting>
  <conditionalFormatting sqref="B99">
    <cfRule type="expression" dxfId="60" priority="16">
      <formula>$K$99="Not applicable"</formula>
    </cfRule>
  </conditionalFormatting>
  <conditionalFormatting sqref="Y97">
    <cfRule type="expression" dxfId="59" priority="15">
      <formula>$Y$97="Not applicable"</formula>
    </cfRule>
  </conditionalFormatting>
  <conditionalFormatting sqref="Y98">
    <cfRule type="expression" dxfId="58" priority="14">
      <formula>$Y$98="Not applicable"</formula>
    </cfRule>
  </conditionalFormatting>
  <conditionalFormatting sqref="Y99">
    <cfRule type="expression" dxfId="57" priority="13">
      <formula>$Y$99="Not applicable"</formula>
    </cfRule>
  </conditionalFormatting>
  <conditionalFormatting sqref="O97">
    <cfRule type="expression" dxfId="56" priority="12">
      <formula>$Y$97="Not applicable"</formula>
    </cfRule>
  </conditionalFormatting>
  <conditionalFormatting sqref="O98">
    <cfRule type="expression" dxfId="55" priority="11">
      <formula>$Y$98="Not applicable"</formula>
    </cfRule>
  </conditionalFormatting>
  <conditionalFormatting sqref="O99">
    <cfRule type="expression" dxfId="54" priority="10">
      <formula>$Y$99="Not applicable"</formula>
    </cfRule>
  </conditionalFormatting>
  <conditionalFormatting sqref="P97">
    <cfRule type="expression" dxfId="53" priority="9">
      <formula>$Y$97="Not applicable"</formula>
    </cfRule>
  </conditionalFormatting>
  <conditionalFormatting sqref="P98">
    <cfRule type="expression" dxfId="52" priority="8">
      <formula>$Y$98="Not applicable"</formula>
    </cfRule>
  </conditionalFormatting>
  <conditionalFormatting sqref="P99">
    <cfRule type="expression" dxfId="51" priority="7">
      <formula>$Y$99="Not applicable"</formula>
    </cfRule>
  </conditionalFormatting>
  <conditionalFormatting sqref="L96:N96">
    <cfRule type="expression" dxfId="50" priority="1257">
      <formula>$A$112="Select whether or not the rental assistance will pay for the first month's rent."</formula>
    </cfRule>
  </conditionalFormatting>
  <conditionalFormatting sqref="Z96:AB96">
    <cfRule type="expression" dxfId="49" priority="1258">
      <formula>$A$112="Select whether or not the rental assistance will pay for the last month's rent."</formula>
    </cfRule>
  </conditionalFormatting>
  <conditionalFormatting sqref="Z107">
    <cfRule type="expression" dxfId="48" priority="3">
      <formula>$A$112="Complete the VAWA Lease Addendum Confirmation."</formula>
    </cfRule>
    <cfRule type="cellIs" dxfId="47" priority="5" operator="equal">
      <formula>"No"</formula>
    </cfRule>
    <cfRule type="cellIs" dxfId="46" priority="6" operator="equal">
      <formula>"Yes"</formula>
    </cfRule>
  </conditionalFormatting>
  <conditionalFormatting sqref="L97:N97">
    <cfRule type="expression" dxfId="45" priority="8872">
      <formula>$K$97="Not applicable"</formula>
    </cfRule>
    <cfRule type="expression" dxfId="44" priority="8873">
      <formula>AND($L$97&lt;&gt;0,$A$112="This question only applies when rental assistance will pay the first month's rent. Delete this entry.",$K$97="Not applicable")</formula>
    </cfRule>
    <cfRule type="expression" dxfId="43" priority="8874">
      <formula>$A$112="Select whether or not the first month's rent will be prorated."</formula>
    </cfRule>
  </conditionalFormatting>
  <conditionalFormatting sqref="L98:N98">
    <cfRule type="expression" dxfId="42" priority="8875">
      <formula>$K$98="Not applicable"</formula>
    </cfRule>
    <cfRule type="expression" dxfId="41" priority="8876">
      <formula>AND($L$98&lt;&gt;0,$A$112="This question only applies when the first month's rent will be prorated. Delete this entry.",$K$98="Not applicable")</formula>
    </cfRule>
    <cfRule type="expression" dxfId="40" priority="8877">
      <formula>AND($L$98&lt;&gt;0,$A$112="This question only applies when rental assistance will pay the first month's rent. Delete this entry.",$K$98="Not applicable")</formula>
    </cfRule>
    <cfRule type="expression" dxfId="39" priority="8878">
      <formula>$A$112="Enter the prorated first month's rent."</formula>
    </cfRule>
  </conditionalFormatting>
  <conditionalFormatting sqref="L99:N99">
    <cfRule type="expression" dxfId="38" priority="8879">
      <formula>$K$99="Not applicable"</formula>
    </cfRule>
    <cfRule type="expression" dxfId="37" priority="8880">
      <formula>AND($L$99&lt;&gt;0,$A$112="This question only applies when the first month's rent will be prorated. Delete this entry.",$K$99="Not applicable")</formula>
    </cfRule>
    <cfRule type="expression" dxfId="36" priority="8881">
      <formula>AND($L$99&lt;&gt;0,$A$112="This question only applies when rental assistance will pay the first month's rent. Delete this entry.",$K$99="Not applicable")</formula>
    </cfRule>
    <cfRule type="expression" dxfId="35" priority="8882">
      <formula>$A$112="Enter the move-in date."</formula>
    </cfRule>
  </conditionalFormatting>
  <conditionalFormatting sqref="Z97:AB97">
    <cfRule type="expression" dxfId="34" priority="8883">
      <formula>$Y$97="Not applicable"</formula>
    </cfRule>
    <cfRule type="expression" dxfId="33" priority="8884">
      <formula>AND($Z$97&lt;&gt;0,$A$112="This question only applies when rental assistance will pay the last month's rent. Delete this entry.",$Y$97="Not applicable")</formula>
    </cfRule>
    <cfRule type="expression" dxfId="32" priority="8885">
      <formula>$A$112="Select whether or not the last month's rent will be prorated."</formula>
    </cfRule>
  </conditionalFormatting>
  <conditionalFormatting sqref="Z98:AB98">
    <cfRule type="expression" dxfId="31" priority="8886">
      <formula>$Y$98="Not applicable"</formula>
    </cfRule>
    <cfRule type="expression" dxfId="30" priority="8887">
      <formula>AND($Z$98&lt;&gt;0,$A$112="This question only applies when the last month's rent will be prorated. Delete this entry.",$Y$98="Not applicable")</formula>
    </cfRule>
    <cfRule type="expression" dxfId="29" priority="8888">
      <formula>AND($Z$98&lt;&gt;0,$A$112="This question only applies when rental assistance will pay the last month's rent. Delete this entry.",$Y$98="Not applicable")</formula>
    </cfRule>
    <cfRule type="expression" dxfId="28" priority="8889">
      <formula>$A$112="Enter the prorated last month's rent."</formula>
    </cfRule>
  </conditionalFormatting>
  <conditionalFormatting sqref="Z99:AB99">
    <cfRule type="expression" dxfId="27" priority="8890">
      <formula>$Y$99="Not applicable"</formula>
    </cfRule>
    <cfRule type="expression" dxfId="26" priority="8891">
      <formula>AND($Z$99&lt;&gt;0,$A$112="This question only applies when the last month's rent will be prorated. Delete this entry.",$Y$99="Not applicable")</formula>
    </cfRule>
    <cfRule type="expression" dxfId="25" priority="8892">
      <formula>AND($Z$99&lt;&gt;0,$A$112="This question only applies when rental assistance will pay the last month's rent. Delete this entry.",$Y$99="Not applicable")</formula>
    </cfRule>
    <cfRule type="expression" dxfId="24" priority="8893">
      <formula>$A$112="Enter the move-out date."</formula>
    </cfRule>
  </conditionalFormatting>
  <conditionalFormatting sqref="A116:AB118">
    <cfRule type="expression" dxfId="23" priority="8894">
      <formula>$AD$110=1</formula>
    </cfRule>
  </conditionalFormatting>
  <dataValidations count="16">
    <dataValidation type="date" operator="greaterThan" allowBlank="1" showInputMessage="1" showErrorMessage="1" errorTitle="Error." error="Please enter a valid date that is greater than the move-in date." sqref="Z99:AB99" xr:uid="{7CB576EA-5CAE-4A33-ADCD-A8BC33941C5A}">
      <formula1>L99</formula1>
    </dataValidation>
    <dataValidation type="decimal" operator="greaterThanOrEqual" allowBlank="1" showInputMessage="1" showErrorMessage="1" errorTitle="Error." error="Please enter a valid number." sqref="Z47:AB47 Z13:AB13" xr:uid="{F02EDE60-A46A-4BE1-8E54-67E6B7FDBD39}">
      <formula1>0</formula1>
    </dataValidation>
    <dataValidation type="decimal" operator="greaterThanOrEqual" allowBlank="1" showInputMessage="1" showErrorMessage="1" errorTitle="Error." error="Please enter a valid number." promptTitle="Total Prorated Rent" prompt="Enter the total prorated rent requested by the owner for the number of days on Line d (not the household's calculated share of the total prorated rent)._x000a__x000a_Caution: There are different ways of prorating rent. Double-check the owner's calculation." sqref="Z98:AB98 L98:N98" xr:uid="{53FA9D64-3BDB-4EA3-A277-DAD080E0D85E}">
      <formula1>0</formula1>
    </dataValidation>
    <dataValidation type="date" operator="greaterThanOrEqual" allowBlank="1" showInputMessage="1" showErrorMessage="1" errorTitle="Error." error="Please enter a valid date." promptTitle="Effective Date" prompt="Enter the date this rental assistance calculation will apply to the household's rent." sqref="Z8:AB8" xr:uid="{5E0E3455-BCBA-4A3E-AF3E-BA8F5C3AE49E}">
      <formula1>1</formula1>
    </dataValidation>
    <dataValidation type="date" operator="greaterThanOrEqual" allowBlank="1" showInputMessage="1" showErrorMessage="1" errorTitle="Error." error="Please enter a valid date." promptTitle="Calculation Date" prompt="Enter the date you completed the Rental Assistance Calculation. " sqref="Z7:AB7" xr:uid="{804F191B-CE3B-4369-A75F-E099C87672D2}">
      <formula1>1</formula1>
    </dataValidation>
    <dataValidation type="decimal" operator="greaterThanOrEqual" allowBlank="1" showInputMessage="1" showErrorMessage="1" errorTitle="Error." error="Please enter a valid number." promptTitle="For Elderly/Disabled Members" prompt="Enter the anticipated annual expenditures. This is for any elderly or disabled household member(s). Line 4 can be set to &quot;Yes&quot; or &quot;No.&quot; " sqref="V41:X41" xr:uid="{521A5D56-7BEF-4DD7-A177-16ADED535753}">
      <formula1>0</formula1>
    </dataValidation>
    <dataValidation type="decimal" operator="greaterThanOrEqual" allowBlank="1" showInputMessage="1" showErrorMessage="1" errorTitle="Error." error="Please enter a valid number." promptTitle="For Elderly/Disabled Households" prompt="Enter the anticipated annual expenditures. This is for only elderly or disabled households. Line 4 must be set to &quot;Yes.&quot; Otherwise, the household cannot claim a deduction for unreimbursed medical expenses." sqref="V38:X38" xr:uid="{073BE1D0-BAEF-4300-9A41-057321AE2597}">
      <formula1>0</formula1>
    </dataValidation>
    <dataValidation type="decimal" operator="greaterThanOrEqual" allowBlank="1" showInputMessage="1" showErrorMessage="1" errorTitle="Error." error="Please enter a valid number." promptTitle="Public Assistance for Housing" prompt="This is usually $0.00." sqref="V68:X68" xr:uid="{8A98BD7E-E6DD-4CC5-B4BD-7779D19D527B}">
      <formula1>0</formula1>
    </dataValidation>
    <dataValidation type="list" allowBlank="1" showInputMessage="1" showErrorMessage="1" errorTitle="Error." error="Please select from the list." promptTitle="VAWA Lease Addendum Confirmation" prompt="To receive TBRA or TSH services, a household’s lease must include a VAWA Lease Addendum. If a lease does not include an addendum, a Project Sponsor cannot approve the unit for TBRA or TSH services." sqref="Z107" xr:uid="{C490315B-51C8-46BB-B56F-AABC311A4FB1}">
      <formula1>$AF$97:$AF$99</formula1>
    </dataValidation>
    <dataValidation type="whole" operator="greaterThanOrEqual" allowBlank="1" showInputMessage="1" showErrorMessage="1" errorTitle="Error." error="Please enter a whole number greater than 0." sqref="V21:X21" xr:uid="{C2D6C3EE-EC92-4D08-AF6D-7C346E20BB13}">
      <formula1>0</formula1>
    </dataValidation>
    <dataValidation type="list" showInputMessage="1" showErrorMessage="1" errorTitle="Error." error="Please select from the list." sqref="V26:X26" xr:uid="{4B181782-B40B-4BA2-B965-172B42D1688B}">
      <formula1>$AD$23:$AD$25</formula1>
    </dataValidation>
    <dataValidation type="date" operator="greaterThanOrEqual" allowBlank="1" showInputMessage="1" showErrorMessage="1" errorTitle="Error." error="Please enter a valid date." sqref="L99:N99" xr:uid="{45A89CCB-77EF-49C6-858B-434130206DB7}">
      <formula1>1</formula1>
    </dataValidation>
    <dataValidation type="list" showInputMessage="1" showErrorMessage="1" errorTitle="Error." error="Please select from the list." promptTitle="Prorated First Month's Rent?" prompt="Will the household's first month of rent proportionally decrease based on the move-in date/actual number of days they occupy the unit?" sqref="L97:N97" xr:uid="{D284C203-ABF7-4533-A799-AB2F59A4F949}">
      <formula1>$AH$102:$AH$104</formula1>
    </dataValidation>
    <dataValidation type="list" showInputMessage="1" showErrorMessage="1" errorTitle="Error." error="Please select from the list." promptTitle="First Month's Rent" prompt="Note, if providing PHP and rental assistance together (e.g., PHP, then TBRA), rental assistance must pay the first month's rent or prorated rent. PHP cannot pay for the first month’s rent or prorated rent if you will also provide rental assistance." sqref="L96:N96" xr:uid="{354CF97D-B1C7-4E79-9512-9FE5F01FC3AE}">
      <formula1>$AF$102:$AF$104</formula1>
    </dataValidation>
    <dataValidation type="list" showInputMessage="1" showErrorMessage="1" errorTitle="Error." error="Please select from the list." promptTitle="Prorated Last Month's Rent?" prompt="Will the household's last month of rent proportionally decrease based on the move-out date/actual number of days they occupy the unit?" sqref="Z97:AB97" xr:uid="{D1838378-A56F-4711-93F2-3C5CDF351273}">
      <formula1>$AH$108:$AH$110</formula1>
    </dataValidation>
    <dataValidation type="list" showInputMessage="1" showErrorMessage="1" errorTitle="Error." error="Please select from the list." promptTitle="Last Month's Rent" prompt="Note, if providing PHP and rental assistanced together (e.g., PHP, then TBRA), rental assistance must pay the last month's rent or prorated rent. PHP cannot pay for the last month’s rent or prorated rent if you will also provide rental assistance." sqref="Z96:AB96" xr:uid="{C08C01A9-F032-4FF9-96DA-EAC4017C1F46}">
      <formula1>$AF$108:$AF$111</formula1>
    </dataValidation>
  </dataValidations>
  <printOptions horizontalCentered="1"/>
  <pageMargins left="0.25" right="0.25" top="0.6" bottom="0.4" header="0.25" footer="0.25"/>
  <pageSetup fitToWidth="0" fitToHeight="0" orientation="portrait" r:id="rId1"/>
  <headerFooter>
    <oddHeader>&amp;C&amp;"-,Bold"&amp;12&amp;K01+009Rental Assistance Worksheet&amp;11
&amp;8Form I</oddHeader>
    <oddFooter>&amp;L&amp;8&amp;K00-042DSHS Program Form I&amp;C&amp;8&amp;K00-042&amp;P of &amp;N&amp;R&amp;8&amp;K00-042Previous versions are obsolete (10/01/23)</oddFoot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9F3CD-6BB8-4662-B667-BB3B70E786E3}">
  <sheetPr>
    <pageSetUpPr fitToPage="1"/>
  </sheetPr>
  <dimension ref="A1:H260"/>
  <sheetViews>
    <sheetView showGridLines="0" workbookViewId="0"/>
  </sheetViews>
  <sheetFormatPr defaultRowHeight="15" x14ac:dyDescent="0.25"/>
  <cols>
    <col min="1" max="1" width="65.42578125" style="319" customWidth="1"/>
    <col min="2" max="8" width="9.140625" style="319"/>
    <col min="9" max="16384" width="9.140625" style="311"/>
  </cols>
  <sheetData>
    <row r="1" spans="1:8" ht="18.75" x14ac:dyDescent="0.3">
      <c r="A1" s="321" t="s">
        <v>600</v>
      </c>
    </row>
    <row r="2" spans="1:8" x14ac:dyDescent="0.25">
      <c r="A2" s="319" t="s">
        <v>615</v>
      </c>
      <c r="B2" s="313">
        <v>2024</v>
      </c>
      <c r="C2" s="319" t="s">
        <v>614</v>
      </c>
    </row>
    <row r="3" spans="1:8" x14ac:dyDescent="0.25">
      <c r="A3" s="319" t="s">
        <v>598</v>
      </c>
      <c r="B3" s="313"/>
      <c r="C3" s="319" t="s">
        <v>614</v>
      </c>
    </row>
    <row r="4" spans="1:8" x14ac:dyDescent="0.25">
      <c r="A4" s="314" t="s">
        <v>618</v>
      </c>
      <c r="B4" s="315" t="s">
        <v>597</v>
      </c>
      <c r="C4" s="316"/>
      <c r="D4" s="316"/>
      <c r="E4" s="316"/>
      <c r="F4" s="316"/>
      <c r="G4" s="316"/>
      <c r="H4" s="316"/>
    </row>
    <row r="5" spans="1:8" x14ac:dyDescent="0.25">
      <c r="A5" s="314"/>
      <c r="B5" s="318">
        <v>0</v>
      </c>
      <c r="C5" s="318">
        <v>1</v>
      </c>
      <c r="D5" s="318">
        <v>2</v>
      </c>
      <c r="E5" s="318">
        <v>3</v>
      </c>
      <c r="F5" s="318">
        <v>4</v>
      </c>
      <c r="G5" s="318">
        <v>5</v>
      </c>
      <c r="H5" s="318">
        <v>6</v>
      </c>
    </row>
    <row r="6" spans="1:8" x14ac:dyDescent="0.25">
      <c r="A6" s="312" t="s">
        <v>261</v>
      </c>
      <c r="B6" s="317" t="s">
        <v>601</v>
      </c>
      <c r="C6" s="317" t="s">
        <v>602</v>
      </c>
      <c r="D6" s="317" t="s">
        <v>603</v>
      </c>
      <c r="E6" s="317" t="s">
        <v>604</v>
      </c>
      <c r="F6" s="317" t="s">
        <v>605</v>
      </c>
      <c r="G6" s="317" t="s">
        <v>606</v>
      </c>
      <c r="H6" s="317" t="s">
        <v>607</v>
      </c>
    </row>
    <row r="7" spans="1:8" x14ac:dyDescent="0.25">
      <c r="A7" s="319" t="s">
        <v>7</v>
      </c>
      <c r="B7" s="320">
        <v>1142</v>
      </c>
      <c r="C7" s="320">
        <v>1150</v>
      </c>
      <c r="D7" s="320">
        <v>1345</v>
      </c>
      <c r="E7" s="320">
        <v>1687</v>
      </c>
      <c r="F7" s="320">
        <v>2161</v>
      </c>
      <c r="G7" s="320">
        <v>2485</v>
      </c>
      <c r="H7" s="320">
        <v>2809</v>
      </c>
    </row>
    <row r="8" spans="1:8" x14ac:dyDescent="0.25">
      <c r="A8" s="319" t="s">
        <v>8</v>
      </c>
      <c r="B8" s="320">
        <v>1374</v>
      </c>
      <c r="C8" s="320">
        <v>1573</v>
      </c>
      <c r="D8" s="320">
        <v>1765</v>
      </c>
      <c r="E8" s="320">
        <v>2215</v>
      </c>
      <c r="F8" s="320">
        <v>2623</v>
      </c>
      <c r="G8" s="320">
        <v>3016</v>
      </c>
      <c r="H8" s="320">
        <v>3409</v>
      </c>
    </row>
    <row r="9" spans="1:8" x14ac:dyDescent="0.25">
      <c r="A9" s="319" t="s">
        <v>9</v>
      </c>
      <c r="B9" s="320">
        <v>1158</v>
      </c>
      <c r="C9" s="320">
        <v>1215</v>
      </c>
      <c r="D9" s="320">
        <v>1396</v>
      </c>
      <c r="E9" s="320">
        <v>1769</v>
      </c>
      <c r="F9" s="320">
        <v>1859</v>
      </c>
      <c r="G9" s="320">
        <v>2137</v>
      </c>
      <c r="H9" s="320">
        <v>2416</v>
      </c>
    </row>
    <row r="10" spans="1:8" x14ac:dyDescent="0.25">
      <c r="A10" s="319" t="s">
        <v>10</v>
      </c>
      <c r="B10" s="320">
        <v>1276</v>
      </c>
      <c r="C10" s="320">
        <v>1332</v>
      </c>
      <c r="D10" s="320">
        <v>1639</v>
      </c>
      <c r="E10" s="320">
        <v>1982</v>
      </c>
      <c r="F10" s="320">
        <v>2436</v>
      </c>
      <c r="G10" s="320">
        <v>2801</v>
      </c>
      <c r="H10" s="320">
        <v>3166</v>
      </c>
    </row>
    <row r="11" spans="1:8" x14ac:dyDescent="0.25">
      <c r="A11" s="319" t="s">
        <v>11</v>
      </c>
      <c r="B11" s="320">
        <v>1040</v>
      </c>
      <c r="C11" s="320">
        <v>1095</v>
      </c>
      <c r="D11" s="320">
        <v>1348</v>
      </c>
      <c r="E11" s="320">
        <v>1843</v>
      </c>
      <c r="F11" s="320">
        <v>2094</v>
      </c>
      <c r="G11" s="320">
        <v>2407</v>
      </c>
      <c r="H11" s="320">
        <v>2722</v>
      </c>
    </row>
    <row r="12" spans="1:8" x14ac:dyDescent="0.25">
      <c r="A12" s="319" t="s">
        <v>12</v>
      </c>
      <c r="B12" s="320">
        <v>980</v>
      </c>
      <c r="C12" s="320">
        <v>1142</v>
      </c>
      <c r="D12" s="320">
        <v>1406</v>
      </c>
      <c r="E12" s="320">
        <v>1926</v>
      </c>
      <c r="F12" s="320">
        <v>2246</v>
      </c>
      <c r="G12" s="320">
        <v>2583</v>
      </c>
      <c r="H12" s="320">
        <v>2919</v>
      </c>
    </row>
    <row r="13" spans="1:8" x14ac:dyDescent="0.25">
      <c r="A13" s="319" t="s">
        <v>13</v>
      </c>
      <c r="B13" s="320">
        <v>1080</v>
      </c>
      <c r="C13" s="320">
        <v>1314</v>
      </c>
      <c r="D13" s="320">
        <v>1475</v>
      </c>
      <c r="E13" s="320">
        <v>1826</v>
      </c>
      <c r="F13" s="320">
        <v>2057</v>
      </c>
      <c r="G13" s="320">
        <v>2366</v>
      </c>
      <c r="H13" s="320">
        <v>2674</v>
      </c>
    </row>
    <row r="14" spans="1:8" x14ac:dyDescent="0.25">
      <c r="A14" s="319" t="s">
        <v>14</v>
      </c>
      <c r="B14" s="320">
        <v>945</v>
      </c>
      <c r="C14" s="320">
        <v>1067</v>
      </c>
      <c r="D14" s="320">
        <v>1198</v>
      </c>
      <c r="E14" s="320">
        <v>1688</v>
      </c>
      <c r="F14" s="320">
        <v>2034</v>
      </c>
      <c r="G14" s="320">
        <v>2338</v>
      </c>
      <c r="H14" s="320">
        <v>2644</v>
      </c>
    </row>
    <row r="15" spans="1:8" x14ac:dyDescent="0.25">
      <c r="A15" s="319" t="s">
        <v>15</v>
      </c>
      <c r="B15" s="320">
        <v>945</v>
      </c>
      <c r="C15" s="320">
        <v>977</v>
      </c>
      <c r="D15" s="320">
        <v>1214</v>
      </c>
      <c r="E15" s="320">
        <v>1592</v>
      </c>
      <c r="F15" s="320">
        <v>1804</v>
      </c>
      <c r="G15" s="320">
        <v>2074</v>
      </c>
      <c r="H15" s="320">
        <v>2345</v>
      </c>
    </row>
    <row r="16" spans="1:8" x14ac:dyDescent="0.25">
      <c r="A16" s="319" t="s">
        <v>16</v>
      </c>
      <c r="B16" s="320">
        <v>1387</v>
      </c>
      <c r="C16" s="320">
        <v>1556</v>
      </c>
      <c r="D16" s="320">
        <v>1895</v>
      </c>
      <c r="E16" s="320">
        <v>2399</v>
      </c>
      <c r="F16" s="320">
        <v>2867</v>
      </c>
      <c r="G16" s="320">
        <v>3296</v>
      </c>
      <c r="H16" s="320">
        <v>3727</v>
      </c>
    </row>
    <row r="17" spans="1:8" x14ac:dyDescent="0.25">
      <c r="A17" s="319" t="s">
        <v>17</v>
      </c>
      <c r="B17" s="320">
        <v>1974</v>
      </c>
      <c r="C17" s="320">
        <v>2125</v>
      </c>
      <c r="D17" s="320">
        <v>2501</v>
      </c>
      <c r="E17" s="320">
        <v>3211</v>
      </c>
      <c r="F17" s="320">
        <v>3692</v>
      </c>
      <c r="G17" s="320">
        <v>4245</v>
      </c>
      <c r="H17" s="320">
        <v>4799</v>
      </c>
    </row>
    <row r="18" spans="1:8" x14ac:dyDescent="0.25">
      <c r="A18" s="319" t="s">
        <v>18</v>
      </c>
      <c r="B18" s="320">
        <v>904</v>
      </c>
      <c r="C18" s="320">
        <v>911</v>
      </c>
      <c r="D18" s="320">
        <v>1176</v>
      </c>
      <c r="E18" s="320">
        <v>1657</v>
      </c>
      <c r="F18" s="320">
        <v>1748</v>
      </c>
      <c r="G18" s="320">
        <v>2009</v>
      </c>
      <c r="H18" s="320">
        <v>2272</v>
      </c>
    </row>
    <row r="19" spans="1:8" x14ac:dyDescent="0.25">
      <c r="A19" s="319" t="s">
        <v>19</v>
      </c>
      <c r="B19" s="320">
        <v>1149</v>
      </c>
      <c r="C19" s="320">
        <v>1157</v>
      </c>
      <c r="D19" s="320">
        <v>1519</v>
      </c>
      <c r="E19" s="320">
        <v>1999</v>
      </c>
      <c r="F19" s="320">
        <v>2164</v>
      </c>
      <c r="G19" s="320">
        <v>2488</v>
      </c>
      <c r="H19" s="320">
        <v>2813</v>
      </c>
    </row>
    <row r="20" spans="1:8" x14ac:dyDescent="0.25">
      <c r="A20" s="319" t="s">
        <v>20</v>
      </c>
      <c r="B20" s="320">
        <v>1163</v>
      </c>
      <c r="C20" s="320">
        <v>1170</v>
      </c>
      <c r="D20" s="320">
        <v>1475</v>
      </c>
      <c r="E20" s="320">
        <v>2078</v>
      </c>
      <c r="F20" s="320">
        <v>2503</v>
      </c>
      <c r="G20" s="320">
        <v>2878</v>
      </c>
      <c r="H20" s="320">
        <v>3253</v>
      </c>
    </row>
    <row r="21" spans="1:8" x14ac:dyDescent="0.25">
      <c r="A21" s="319" t="s">
        <v>21</v>
      </c>
      <c r="B21" s="320">
        <v>1387</v>
      </c>
      <c r="C21" s="320">
        <v>1556</v>
      </c>
      <c r="D21" s="320">
        <v>1895</v>
      </c>
      <c r="E21" s="320">
        <v>2399</v>
      </c>
      <c r="F21" s="320">
        <v>2867</v>
      </c>
      <c r="G21" s="320">
        <v>3296</v>
      </c>
      <c r="H21" s="320">
        <v>3727</v>
      </c>
    </row>
    <row r="22" spans="1:8" x14ac:dyDescent="0.25">
      <c r="A22" s="319" t="s">
        <v>22</v>
      </c>
      <c r="B22" s="320">
        <v>1236</v>
      </c>
      <c r="C22" s="320">
        <v>1240</v>
      </c>
      <c r="D22" s="320">
        <v>1587</v>
      </c>
      <c r="E22" s="320">
        <v>1918</v>
      </c>
      <c r="F22" s="320">
        <v>2143</v>
      </c>
      <c r="G22" s="320">
        <v>2464</v>
      </c>
      <c r="H22" s="320">
        <v>2785</v>
      </c>
    </row>
    <row r="23" spans="1:8" x14ac:dyDescent="0.25">
      <c r="A23" s="319" t="s">
        <v>23</v>
      </c>
      <c r="B23" s="320">
        <v>1028</v>
      </c>
      <c r="C23" s="320">
        <v>1063</v>
      </c>
      <c r="D23" s="320">
        <v>1320</v>
      </c>
      <c r="E23" s="320">
        <v>1731</v>
      </c>
      <c r="F23" s="320">
        <v>1963</v>
      </c>
      <c r="G23" s="320">
        <v>2256</v>
      </c>
      <c r="H23" s="320">
        <v>2551</v>
      </c>
    </row>
    <row r="24" spans="1:8" x14ac:dyDescent="0.25">
      <c r="A24" s="319" t="s">
        <v>24</v>
      </c>
      <c r="B24" s="320">
        <v>889</v>
      </c>
      <c r="C24" s="320">
        <v>895</v>
      </c>
      <c r="D24" s="320">
        <v>1176</v>
      </c>
      <c r="E24" s="320">
        <v>1657</v>
      </c>
      <c r="F24" s="320">
        <v>1765</v>
      </c>
      <c r="G24" s="320">
        <v>2029</v>
      </c>
      <c r="H24" s="320">
        <v>2294</v>
      </c>
    </row>
    <row r="25" spans="1:8" x14ac:dyDescent="0.25">
      <c r="A25" s="319" t="s">
        <v>25</v>
      </c>
      <c r="B25" s="320">
        <v>1012</v>
      </c>
      <c r="C25" s="320">
        <v>1019</v>
      </c>
      <c r="D25" s="320">
        <v>1276</v>
      </c>
      <c r="E25" s="320">
        <v>1587</v>
      </c>
      <c r="F25" s="320">
        <v>2081</v>
      </c>
      <c r="G25" s="320">
        <v>2393</v>
      </c>
      <c r="H25" s="320">
        <v>2705</v>
      </c>
    </row>
    <row r="26" spans="1:8" x14ac:dyDescent="0.25">
      <c r="A26" s="319" t="s">
        <v>26</v>
      </c>
      <c r="B26" s="320">
        <v>1248</v>
      </c>
      <c r="C26" s="320">
        <v>1552</v>
      </c>
      <c r="D26" s="320">
        <v>1742</v>
      </c>
      <c r="E26" s="320">
        <v>2267</v>
      </c>
      <c r="F26" s="320">
        <v>2956</v>
      </c>
      <c r="G26" s="320">
        <v>3399</v>
      </c>
      <c r="H26" s="320">
        <v>3842</v>
      </c>
    </row>
    <row r="27" spans="1:8" x14ac:dyDescent="0.25">
      <c r="A27" s="319" t="s">
        <v>27</v>
      </c>
      <c r="B27" s="320">
        <v>1245</v>
      </c>
      <c r="C27" s="320">
        <v>1319</v>
      </c>
      <c r="D27" s="320">
        <v>1482</v>
      </c>
      <c r="E27" s="320">
        <v>2087</v>
      </c>
      <c r="F27" s="320">
        <v>2223</v>
      </c>
      <c r="G27" s="320">
        <v>2555</v>
      </c>
      <c r="H27" s="320">
        <v>2889</v>
      </c>
    </row>
    <row r="28" spans="1:8" x14ac:dyDescent="0.25">
      <c r="A28" s="319" t="s">
        <v>28</v>
      </c>
      <c r="B28" s="320">
        <v>1082</v>
      </c>
      <c r="C28" s="320">
        <v>1129</v>
      </c>
      <c r="D28" s="320">
        <v>1391</v>
      </c>
      <c r="E28" s="320">
        <v>1682</v>
      </c>
      <c r="F28" s="320">
        <v>2200</v>
      </c>
      <c r="G28" s="320">
        <v>2529</v>
      </c>
      <c r="H28" s="320">
        <v>2860</v>
      </c>
    </row>
    <row r="29" spans="1:8" x14ac:dyDescent="0.25">
      <c r="A29" s="319" t="s">
        <v>29</v>
      </c>
      <c r="B29" s="320">
        <v>916</v>
      </c>
      <c r="C29" s="320">
        <v>947</v>
      </c>
      <c r="D29" s="320">
        <v>1176</v>
      </c>
      <c r="E29" s="320">
        <v>1657</v>
      </c>
      <c r="F29" s="320">
        <v>1748</v>
      </c>
      <c r="G29" s="320">
        <v>2009</v>
      </c>
      <c r="H29" s="320">
        <v>2272</v>
      </c>
    </row>
    <row r="30" spans="1:8" x14ac:dyDescent="0.25">
      <c r="A30" s="319" t="s">
        <v>30</v>
      </c>
      <c r="B30" s="320">
        <v>916</v>
      </c>
      <c r="C30" s="320">
        <v>947</v>
      </c>
      <c r="D30" s="320">
        <v>1176</v>
      </c>
      <c r="E30" s="320">
        <v>1657</v>
      </c>
      <c r="F30" s="320">
        <v>1748</v>
      </c>
      <c r="G30" s="320">
        <v>2009</v>
      </c>
      <c r="H30" s="320">
        <v>2272</v>
      </c>
    </row>
    <row r="31" spans="1:8" x14ac:dyDescent="0.25">
      <c r="A31" s="319" t="s">
        <v>31</v>
      </c>
      <c r="B31" s="320">
        <v>950</v>
      </c>
      <c r="C31" s="320">
        <v>1066</v>
      </c>
      <c r="D31" s="320">
        <v>1401</v>
      </c>
      <c r="E31" s="320">
        <v>1777</v>
      </c>
      <c r="F31" s="320">
        <v>2017</v>
      </c>
      <c r="G31" s="320">
        <v>2319</v>
      </c>
      <c r="H31" s="320">
        <v>2622</v>
      </c>
    </row>
    <row r="32" spans="1:8" x14ac:dyDescent="0.25">
      <c r="A32" s="319" t="s">
        <v>32</v>
      </c>
      <c r="B32" s="320">
        <v>1245</v>
      </c>
      <c r="C32" s="320">
        <v>1319</v>
      </c>
      <c r="D32" s="320">
        <v>1482</v>
      </c>
      <c r="E32" s="320">
        <v>2087</v>
      </c>
      <c r="F32" s="320">
        <v>2223</v>
      </c>
      <c r="G32" s="320">
        <v>2555</v>
      </c>
      <c r="H32" s="320">
        <v>2889</v>
      </c>
    </row>
    <row r="33" spans="1:8" x14ac:dyDescent="0.25">
      <c r="A33" s="319" t="s">
        <v>33</v>
      </c>
      <c r="B33" s="320">
        <v>1142</v>
      </c>
      <c r="C33" s="320">
        <v>1150</v>
      </c>
      <c r="D33" s="320">
        <v>1479</v>
      </c>
      <c r="E33" s="320">
        <v>2085</v>
      </c>
      <c r="F33" s="320">
        <v>2128</v>
      </c>
      <c r="G33" s="320">
        <v>2446</v>
      </c>
      <c r="H33" s="320">
        <v>2766</v>
      </c>
    </row>
    <row r="34" spans="1:8" x14ac:dyDescent="0.25">
      <c r="A34" s="319" t="s">
        <v>34</v>
      </c>
      <c r="B34" s="320">
        <v>1974</v>
      </c>
      <c r="C34" s="320">
        <v>2125</v>
      </c>
      <c r="D34" s="320">
        <v>2501</v>
      </c>
      <c r="E34" s="320">
        <v>3211</v>
      </c>
      <c r="F34" s="320">
        <v>3692</v>
      </c>
      <c r="G34" s="320">
        <v>4245</v>
      </c>
      <c r="H34" s="320">
        <v>4799</v>
      </c>
    </row>
    <row r="35" spans="1:8" x14ac:dyDescent="0.25">
      <c r="A35" s="319" t="s">
        <v>35</v>
      </c>
      <c r="B35" s="320">
        <v>848</v>
      </c>
      <c r="C35" s="320">
        <v>1047</v>
      </c>
      <c r="D35" s="320">
        <v>1176</v>
      </c>
      <c r="E35" s="320">
        <v>1657</v>
      </c>
      <c r="F35" s="320">
        <v>1736</v>
      </c>
      <c r="G35" s="320">
        <v>1996</v>
      </c>
      <c r="H35" s="320">
        <v>2256</v>
      </c>
    </row>
    <row r="36" spans="1:8" x14ac:dyDescent="0.25">
      <c r="A36" s="319" t="s">
        <v>36</v>
      </c>
      <c r="B36" s="320">
        <v>1118</v>
      </c>
      <c r="C36" s="320">
        <v>1138</v>
      </c>
      <c r="D36" s="320">
        <v>1452</v>
      </c>
      <c r="E36" s="320">
        <v>1934</v>
      </c>
      <c r="F36" s="320">
        <v>2325</v>
      </c>
      <c r="G36" s="320">
        <v>2674</v>
      </c>
      <c r="H36" s="320">
        <v>3022</v>
      </c>
    </row>
    <row r="37" spans="1:8" x14ac:dyDescent="0.25">
      <c r="A37" s="319" t="s">
        <v>37</v>
      </c>
      <c r="B37" s="320">
        <v>858</v>
      </c>
      <c r="C37" s="320">
        <v>989</v>
      </c>
      <c r="D37" s="320">
        <v>1254</v>
      </c>
      <c r="E37" s="320">
        <v>1651</v>
      </c>
      <c r="F37" s="320">
        <v>1786</v>
      </c>
      <c r="G37" s="320">
        <v>2054</v>
      </c>
      <c r="H37" s="320">
        <v>2321</v>
      </c>
    </row>
    <row r="38" spans="1:8" x14ac:dyDescent="0.25">
      <c r="A38" s="319" t="s">
        <v>38</v>
      </c>
      <c r="B38" s="320">
        <v>902</v>
      </c>
      <c r="C38" s="320">
        <v>907</v>
      </c>
      <c r="D38" s="320">
        <v>1176</v>
      </c>
      <c r="E38" s="320">
        <v>1657</v>
      </c>
      <c r="F38" s="320">
        <v>1788</v>
      </c>
      <c r="G38" s="320">
        <v>2056</v>
      </c>
      <c r="H38" s="320">
        <v>2324</v>
      </c>
    </row>
    <row r="39" spans="1:8" x14ac:dyDescent="0.25">
      <c r="A39" s="319" t="s">
        <v>39</v>
      </c>
      <c r="B39" s="320">
        <v>980</v>
      </c>
      <c r="C39" s="320">
        <v>1142</v>
      </c>
      <c r="D39" s="320">
        <v>1406</v>
      </c>
      <c r="E39" s="320">
        <v>1926</v>
      </c>
      <c r="F39" s="320">
        <v>2246</v>
      </c>
      <c r="G39" s="320">
        <v>2583</v>
      </c>
      <c r="H39" s="320">
        <v>2919</v>
      </c>
    </row>
    <row r="40" spans="1:8" x14ac:dyDescent="0.25">
      <c r="A40" s="319" t="s">
        <v>40</v>
      </c>
      <c r="B40" s="320">
        <v>889</v>
      </c>
      <c r="C40" s="320">
        <v>895</v>
      </c>
      <c r="D40" s="320">
        <v>1176</v>
      </c>
      <c r="E40" s="320">
        <v>1558</v>
      </c>
      <c r="F40" s="320">
        <v>1748</v>
      </c>
      <c r="G40" s="320">
        <v>2009</v>
      </c>
      <c r="H40" s="320">
        <v>2272</v>
      </c>
    </row>
    <row r="41" spans="1:8" x14ac:dyDescent="0.25">
      <c r="A41" s="319" t="s">
        <v>41</v>
      </c>
      <c r="B41" s="320">
        <v>916</v>
      </c>
      <c r="C41" s="320">
        <v>1047</v>
      </c>
      <c r="D41" s="320">
        <v>1176</v>
      </c>
      <c r="E41" s="320">
        <v>1561</v>
      </c>
      <c r="F41" s="320">
        <v>1748</v>
      </c>
      <c r="G41" s="320">
        <v>2009</v>
      </c>
      <c r="H41" s="320">
        <v>2272</v>
      </c>
    </row>
    <row r="42" spans="1:8" x14ac:dyDescent="0.25">
      <c r="A42" s="319" t="s">
        <v>42</v>
      </c>
      <c r="B42" s="320">
        <v>1394</v>
      </c>
      <c r="C42" s="320">
        <v>1475</v>
      </c>
      <c r="D42" s="320">
        <v>1764</v>
      </c>
      <c r="E42" s="320">
        <v>2329</v>
      </c>
      <c r="F42" s="320">
        <v>2993</v>
      </c>
      <c r="G42" s="320">
        <v>3442</v>
      </c>
      <c r="H42" s="320">
        <v>3890</v>
      </c>
    </row>
    <row r="43" spans="1:8" x14ac:dyDescent="0.25">
      <c r="A43" s="319" t="s">
        <v>43</v>
      </c>
      <c r="B43" s="320">
        <v>850</v>
      </c>
      <c r="C43" s="320">
        <v>954</v>
      </c>
      <c r="D43" s="320">
        <v>1254</v>
      </c>
      <c r="E43" s="320">
        <v>1768</v>
      </c>
      <c r="F43" s="320">
        <v>1864</v>
      </c>
      <c r="G43" s="320">
        <v>2143</v>
      </c>
      <c r="H43" s="320">
        <v>2423</v>
      </c>
    </row>
    <row r="44" spans="1:8" x14ac:dyDescent="0.25">
      <c r="A44" s="319" t="s">
        <v>44</v>
      </c>
      <c r="B44" s="320">
        <v>1053</v>
      </c>
      <c r="C44" s="320">
        <v>1151</v>
      </c>
      <c r="D44" s="320">
        <v>1353</v>
      </c>
      <c r="E44" s="320">
        <v>1671</v>
      </c>
      <c r="F44" s="320">
        <v>2011</v>
      </c>
      <c r="G44" s="320">
        <v>2312</v>
      </c>
      <c r="H44" s="320">
        <v>2614</v>
      </c>
    </row>
    <row r="45" spans="1:8" x14ac:dyDescent="0.25">
      <c r="A45" s="319" t="s">
        <v>45</v>
      </c>
      <c r="B45" s="320">
        <v>1040</v>
      </c>
      <c r="C45" s="320">
        <v>1095</v>
      </c>
      <c r="D45" s="320">
        <v>1348</v>
      </c>
      <c r="E45" s="320">
        <v>1843</v>
      </c>
      <c r="F45" s="320">
        <v>2094</v>
      </c>
      <c r="G45" s="320">
        <v>2407</v>
      </c>
      <c r="H45" s="320">
        <v>2722</v>
      </c>
    </row>
    <row r="46" spans="1:8" x14ac:dyDescent="0.25">
      <c r="A46" s="319" t="s">
        <v>46</v>
      </c>
      <c r="B46" s="320">
        <v>916</v>
      </c>
      <c r="C46" s="320">
        <v>947</v>
      </c>
      <c r="D46" s="320">
        <v>1176</v>
      </c>
      <c r="E46" s="320">
        <v>1424</v>
      </c>
      <c r="F46" s="320">
        <v>1566</v>
      </c>
      <c r="G46" s="320">
        <v>1800</v>
      </c>
      <c r="H46" s="320">
        <v>2035</v>
      </c>
    </row>
    <row r="47" spans="1:8" x14ac:dyDescent="0.25">
      <c r="A47" s="319" t="s">
        <v>47</v>
      </c>
      <c r="B47" s="320">
        <v>889</v>
      </c>
      <c r="C47" s="320">
        <v>895</v>
      </c>
      <c r="D47" s="320">
        <v>1176</v>
      </c>
      <c r="E47" s="320">
        <v>1550</v>
      </c>
      <c r="F47" s="320">
        <v>1748</v>
      </c>
      <c r="G47" s="320">
        <v>2009</v>
      </c>
      <c r="H47" s="320">
        <v>2272</v>
      </c>
    </row>
    <row r="48" spans="1:8" x14ac:dyDescent="0.25">
      <c r="A48" s="319" t="s">
        <v>48</v>
      </c>
      <c r="B48" s="320">
        <v>1112</v>
      </c>
      <c r="C48" s="320">
        <v>1151</v>
      </c>
      <c r="D48" s="320">
        <v>1430</v>
      </c>
      <c r="E48" s="320">
        <v>1729</v>
      </c>
      <c r="F48" s="320">
        <v>2095</v>
      </c>
      <c r="G48" s="320">
        <v>2408</v>
      </c>
      <c r="H48" s="320">
        <v>2723</v>
      </c>
    </row>
    <row r="49" spans="1:8" x14ac:dyDescent="0.25">
      <c r="A49" s="319" t="s">
        <v>49</v>
      </c>
      <c r="B49" s="320">
        <v>1853</v>
      </c>
      <c r="C49" s="320">
        <v>1950</v>
      </c>
      <c r="D49" s="320">
        <v>2285</v>
      </c>
      <c r="E49" s="320">
        <v>2875</v>
      </c>
      <c r="F49" s="320">
        <v>3701</v>
      </c>
      <c r="G49" s="320">
        <v>4256</v>
      </c>
      <c r="H49" s="320">
        <v>4811</v>
      </c>
    </row>
    <row r="50" spans="1:8" x14ac:dyDescent="0.25">
      <c r="A50" s="319" t="s">
        <v>50</v>
      </c>
      <c r="B50" s="320">
        <v>916</v>
      </c>
      <c r="C50" s="320">
        <v>947</v>
      </c>
      <c r="D50" s="320">
        <v>1176</v>
      </c>
      <c r="E50" s="320">
        <v>1543</v>
      </c>
      <c r="F50" s="320">
        <v>1748</v>
      </c>
      <c r="G50" s="320">
        <v>2009</v>
      </c>
      <c r="H50" s="320">
        <v>2272</v>
      </c>
    </row>
    <row r="51" spans="1:8" x14ac:dyDescent="0.25">
      <c r="A51" s="319" t="s">
        <v>51</v>
      </c>
      <c r="B51" s="320">
        <v>1008</v>
      </c>
      <c r="C51" s="320">
        <v>1016</v>
      </c>
      <c r="D51" s="320">
        <v>1335</v>
      </c>
      <c r="E51" s="320">
        <v>1649</v>
      </c>
      <c r="F51" s="320">
        <v>1983</v>
      </c>
      <c r="G51" s="320">
        <v>2280</v>
      </c>
      <c r="H51" s="320">
        <v>2577</v>
      </c>
    </row>
    <row r="52" spans="1:8" x14ac:dyDescent="0.25">
      <c r="A52" s="319" t="s">
        <v>52</v>
      </c>
      <c r="B52" s="320">
        <v>1387</v>
      </c>
      <c r="C52" s="320">
        <v>1556</v>
      </c>
      <c r="D52" s="320">
        <v>1895</v>
      </c>
      <c r="E52" s="320">
        <v>2399</v>
      </c>
      <c r="F52" s="320">
        <v>2867</v>
      </c>
      <c r="G52" s="320">
        <v>3296</v>
      </c>
      <c r="H52" s="320">
        <v>3727</v>
      </c>
    </row>
    <row r="53" spans="1:8" x14ac:dyDescent="0.25">
      <c r="A53" s="319" t="s">
        <v>53</v>
      </c>
      <c r="B53" s="320">
        <v>1028</v>
      </c>
      <c r="C53" s="320">
        <v>1063</v>
      </c>
      <c r="D53" s="320">
        <v>1320</v>
      </c>
      <c r="E53" s="320">
        <v>1731</v>
      </c>
      <c r="F53" s="320">
        <v>1963</v>
      </c>
      <c r="G53" s="320">
        <v>2256</v>
      </c>
      <c r="H53" s="320">
        <v>2551</v>
      </c>
    </row>
    <row r="54" spans="1:8" x14ac:dyDescent="0.25">
      <c r="A54" s="319" t="s">
        <v>54</v>
      </c>
      <c r="B54" s="320">
        <v>1202</v>
      </c>
      <c r="C54" s="320">
        <v>1244</v>
      </c>
      <c r="D54" s="320">
        <v>1544</v>
      </c>
      <c r="E54" s="320">
        <v>1866</v>
      </c>
      <c r="F54" s="320">
        <v>2295</v>
      </c>
      <c r="G54" s="320">
        <v>2639</v>
      </c>
      <c r="H54" s="320">
        <v>2983</v>
      </c>
    </row>
    <row r="55" spans="1:8" x14ac:dyDescent="0.25">
      <c r="A55" s="319" t="s">
        <v>55</v>
      </c>
      <c r="B55" s="320">
        <v>1171</v>
      </c>
      <c r="C55" s="320">
        <v>1179</v>
      </c>
      <c r="D55" s="320">
        <v>1549</v>
      </c>
      <c r="E55" s="320">
        <v>1979</v>
      </c>
      <c r="F55" s="320">
        <v>2440</v>
      </c>
      <c r="G55" s="320">
        <v>2805</v>
      </c>
      <c r="H55" s="320">
        <v>3172</v>
      </c>
    </row>
    <row r="56" spans="1:8" x14ac:dyDescent="0.25">
      <c r="A56" s="319" t="s">
        <v>56</v>
      </c>
      <c r="B56" s="320">
        <v>1163</v>
      </c>
      <c r="C56" s="320">
        <v>1170</v>
      </c>
      <c r="D56" s="320">
        <v>1475</v>
      </c>
      <c r="E56" s="320">
        <v>2078</v>
      </c>
      <c r="F56" s="320">
        <v>2503</v>
      </c>
      <c r="G56" s="320">
        <v>2878</v>
      </c>
      <c r="H56" s="320">
        <v>3253</v>
      </c>
    </row>
    <row r="57" spans="1:8" x14ac:dyDescent="0.25">
      <c r="A57" s="319" t="s">
        <v>57</v>
      </c>
      <c r="B57" s="320">
        <v>1028</v>
      </c>
      <c r="C57" s="320">
        <v>1063</v>
      </c>
      <c r="D57" s="320">
        <v>1320</v>
      </c>
      <c r="E57" s="320">
        <v>1731</v>
      </c>
      <c r="F57" s="320">
        <v>1963</v>
      </c>
      <c r="G57" s="320">
        <v>2256</v>
      </c>
      <c r="H57" s="320">
        <v>2551</v>
      </c>
    </row>
    <row r="58" spans="1:8" x14ac:dyDescent="0.25">
      <c r="A58" s="319" t="s">
        <v>58</v>
      </c>
      <c r="B58" s="320">
        <v>1090</v>
      </c>
      <c r="C58" s="320">
        <v>1128</v>
      </c>
      <c r="D58" s="320">
        <v>1401</v>
      </c>
      <c r="E58" s="320">
        <v>1693</v>
      </c>
      <c r="F58" s="320">
        <v>2082</v>
      </c>
      <c r="G58" s="320">
        <v>2394</v>
      </c>
      <c r="H58" s="320">
        <v>2706</v>
      </c>
    </row>
    <row r="59" spans="1:8" x14ac:dyDescent="0.25">
      <c r="A59" s="319" t="s">
        <v>59</v>
      </c>
      <c r="B59" s="320">
        <v>916</v>
      </c>
      <c r="C59" s="320">
        <v>947</v>
      </c>
      <c r="D59" s="320">
        <v>1176</v>
      </c>
      <c r="E59" s="320">
        <v>1543</v>
      </c>
      <c r="F59" s="320">
        <v>1748</v>
      </c>
      <c r="G59" s="320">
        <v>2009</v>
      </c>
      <c r="H59" s="320">
        <v>2272</v>
      </c>
    </row>
    <row r="60" spans="1:8" x14ac:dyDescent="0.25">
      <c r="A60" s="319" t="s">
        <v>60</v>
      </c>
      <c r="B60" s="320">
        <v>1011</v>
      </c>
      <c r="C60" s="320">
        <v>1210</v>
      </c>
      <c r="D60" s="320">
        <v>1446</v>
      </c>
      <c r="E60" s="320">
        <v>2016</v>
      </c>
      <c r="F60" s="320">
        <v>2377</v>
      </c>
      <c r="G60" s="320">
        <v>2733</v>
      </c>
      <c r="H60" s="320">
        <v>3090</v>
      </c>
    </row>
    <row r="61" spans="1:8" x14ac:dyDescent="0.25">
      <c r="A61" s="319" t="s">
        <v>61</v>
      </c>
      <c r="B61" s="320">
        <v>1028</v>
      </c>
      <c r="C61" s="320">
        <v>1063</v>
      </c>
      <c r="D61" s="320">
        <v>1320</v>
      </c>
      <c r="E61" s="320">
        <v>1731</v>
      </c>
      <c r="F61" s="320">
        <v>1963</v>
      </c>
      <c r="G61" s="320">
        <v>2256</v>
      </c>
      <c r="H61" s="320">
        <v>2551</v>
      </c>
    </row>
    <row r="62" spans="1:8" x14ac:dyDescent="0.25">
      <c r="A62" s="319" t="s">
        <v>62</v>
      </c>
      <c r="B62" s="320">
        <v>916</v>
      </c>
      <c r="C62" s="320">
        <v>1047</v>
      </c>
      <c r="D62" s="320">
        <v>1176</v>
      </c>
      <c r="E62" s="320">
        <v>1657</v>
      </c>
      <c r="F62" s="320">
        <v>1748</v>
      </c>
      <c r="G62" s="320">
        <v>2009</v>
      </c>
      <c r="H62" s="320">
        <v>2272</v>
      </c>
    </row>
    <row r="63" spans="1:8" x14ac:dyDescent="0.25">
      <c r="A63" s="319" t="s">
        <v>63</v>
      </c>
      <c r="B63" s="320">
        <v>1853</v>
      </c>
      <c r="C63" s="320">
        <v>1950</v>
      </c>
      <c r="D63" s="320">
        <v>2285</v>
      </c>
      <c r="E63" s="320">
        <v>2875</v>
      </c>
      <c r="F63" s="320">
        <v>3701</v>
      </c>
      <c r="G63" s="320">
        <v>4256</v>
      </c>
      <c r="H63" s="320">
        <v>4811</v>
      </c>
    </row>
    <row r="64" spans="1:8" x14ac:dyDescent="0.25">
      <c r="A64" s="319" t="s">
        <v>64</v>
      </c>
      <c r="B64" s="320">
        <v>919</v>
      </c>
      <c r="C64" s="320">
        <v>920</v>
      </c>
      <c r="D64" s="320">
        <v>1180</v>
      </c>
      <c r="E64" s="320">
        <v>1502</v>
      </c>
      <c r="F64" s="320">
        <v>1571</v>
      </c>
      <c r="G64" s="320">
        <v>1807</v>
      </c>
      <c r="H64" s="320">
        <v>2042</v>
      </c>
    </row>
    <row r="65" spans="1:8" x14ac:dyDescent="0.25">
      <c r="A65" s="319" t="s">
        <v>65</v>
      </c>
      <c r="B65" s="320">
        <v>1034</v>
      </c>
      <c r="C65" s="320">
        <v>1041</v>
      </c>
      <c r="D65" s="320">
        <v>1368</v>
      </c>
      <c r="E65" s="320">
        <v>1654</v>
      </c>
      <c r="F65" s="320">
        <v>2165</v>
      </c>
      <c r="G65" s="320">
        <v>2489</v>
      </c>
      <c r="H65" s="320">
        <v>2814</v>
      </c>
    </row>
    <row r="66" spans="1:8" x14ac:dyDescent="0.25">
      <c r="A66" s="319" t="s">
        <v>66</v>
      </c>
      <c r="B66" s="320">
        <v>916</v>
      </c>
      <c r="C66" s="320">
        <v>986</v>
      </c>
      <c r="D66" s="320">
        <v>1176</v>
      </c>
      <c r="E66" s="320">
        <v>1587</v>
      </c>
      <c r="F66" s="320">
        <v>1609</v>
      </c>
      <c r="G66" s="320">
        <v>1849</v>
      </c>
      <c r="H66" s="320">
        <v>2091</v>
      </c>
    </row>
    <row r="67" spans="1:8" x14ac:dyDescent="0.25">
      <c r="A67" s="319" t="s">
        <v>67</v>
      </c>
      <c r="B67" s="320">
        <v>1853</v>
      </c>
      <c r="C67" s="320">
        <v>1950</v>
      </c>
      <c r="D67" s="320">
        <v>2285</v>
      </c>
      <c r="E67" s="320">
        <v>2875</v>
      </c>
      <c r="F67" s="320">
        <v>3701</v>
      </c>
      <c r="G67" s="320">
        <v>4256</v>
      </c>
      <c r="H67" s="320">
        <v>4811</v>
      </c>
    </row>
    <row r="68" spans="1:8" x14ac:dyDescent="0.25">
      <c r="A68" s="319" t="s">
        <v>68</v>
      </c>
      <c r="B68" s="320">
        <v>1119</v>
      </c>
      <c r="C68" s="320">
        <v>1158</v>
      </c>
      <c r="D68" s="320">
        <v>1437</v>
      </c>
      <c r="E68" s="320">
        <v>1777</v>
      </c>
      <c r="F68" s="320">
        <v>2115</v>
      </c>
      <c r="G68" s="320">
        <v>2432</v>
      </c>
      <c r="H68" s="320">
        <v>2749</v>
      </c>
    </row>
    <row r="69" spans="1:8" x14ac:dyDescent="0.25">
      <c r="A69" s="319" t="s">
        <v>69</v>
      </c>
      <c r="B69" s="320">
        <v>916</v>
      </c>
      <c r="C69" s="320">
        <v>947</v>
      </c>
      <c r="D69" s="320">
        <v>1176</v>
      </c>
      <c r="E69" s="320">
        <v>1543</v>
      </c>
      <c r="F69" s="320">
        <v>1748</v>
      </c>
      <c r="G69" s="320">
        <v>2009</v>
      </c>
      <c r="H69" s="320">
        <v>2272</v>
      </c>
    </row>
    <row r="70" spans="1:8" x14ac:dyDescent="0.25">
      <c r="A70" s="319" t="s">
        <v>70</v>
      </c>
      <c r="B70" s="320">
        <v>916</v>
      </c>
      <c r="C70" s="320">
        <v>1047</v>
      </c>
      <c r="D70" s="320">
        <v>1176</v>
      </c>
      <c r="E70" s="320">
        <v>1657</v>
      </c>
      <c r="F70" s="320">
        <v>1748</v>
      </c>
      <c r="G70" s="320">
        <v>2009</v>
      </c>
      <c r="H70" s="320">
        <v>2272</v>
      </c>
    </row>
    <row r="71" spans="1:8" x14ac:dyDescent="0.25">
      <c r="A71" s="319" t="s">
        <v>71</v>
      </c>
      <c r="B71" s="320">
        <v>889</v>
      </c>
      <c r="C71" s="320">
        <v>895</v>
      </c>
      <c r="D71" s="320">
        <v>1176</v>
      </c>
      <c r="E71" s="320">
        <v>1615</v>
      </c>
      <c r="F71" s="320">
        <v>1748</v>
      </c>
      <c r="G71" s="320">
        <v>2009</v>
      </c>
      <c r="H71" s="320">
        <v>2272</v>
      </c>
    </row>
    <row r="72" spans="1:8" x14ac:dyDescent="0.25">
      <c r="A72" s="319" t="s">
        <v>72</v>
      </c>
      <c r="B72" s="320">
        <v>916</v>
      </c>
      <c r="C72" s="320">
        <v>947</v>
      </c>
      <c r="D72" s="320">
        <v>1176</v>
      </c>
      <c r="E72" s="320">
        <v>1657</v>
      </c>
      <c r="F72" s="320">
        <v>1748</v>
      </c>
      <c r="G72" s="320">
        <v>2009</v>
      </c>
      <c r="H72" s="320">
        <v>2272</v>
      </c>
    </row>
    <row r="73" spans="1:8" x14ac:dyDescent="0.25">
      <c r="A73" s="319" t="s">
        <v>73</v>
      </c>
      <c r="B73" s="320">
        <v>916</v>
      </c>
      <c r="C73" s="320">
        <v>1041</v>
      </c>
      <c r="D73" s="320">
        <v>1176</v>
      </c>
      <c r="E73" s="320">
        <v>1657</v>
      </c>
      <c r="F73" s="320">
        <v>1996</v>
      </c>
      <c r="G73" s="320">
        <v>2295</v>
      </c>
      <c r="H73" s="320">
        <v>2594</v>
      </c>
    </row>
    <row r="74" spans="1:8" x14ac:dyDescent="0.25">
      <c r="A74" s="319" t="s">
        <v>74</v>
      </c>
      <c r="B74" s="320">
        <v>1456</v>
      </c>
      <c r="C74" s="320">
        <v>1465</v>
      </c>
      <c r="D74" s="320">
        <v>1925</v>
      </c>
      <c r="E74" s="320">
        <v>2328</v>
      </c>
      <c r="F74" s="320">
        <v>2740</v>
      </c>
      <c r="G74" s="320">
        <v>3151</v>
      </c>
      <c r="H74" s="320">
        <v>3562</v>
      </c>
    </row>
    <row r="75" spans="1:8" x14ac:dyDescent="0.25">
      <c r="A75" s="319" t="s">
        <v>75</v>
      </c>
      <c r="B75" s="320">
        <v>1028</v>
      </c>
      <c r="C75" s="320">
        <v>1063</v>
      </c>
      <c r="D75" s="320">
        <v>1320</v>
      </c>
      <c r="E75" s="320">
        <v>1731</v>
      </c>
      <c r="F75" s="320">
        <v>1963</v>
      </c>
      <c r="G75" s="320">
        <v>2256</v>
      </c>
      <c r="H75" s="320">
        <v>2551</v>
      </c>
    </row>
    <row r="76" spans="1:8" x14ac:dyDescent="0.25">
      <c r="A76" s="319" t="s">
        <v>76</v>
      </c>
      <c r="B76" s="320">
        <v>1045</v>
      </c>
      <c r="C76" s="320">
        <v>1274</v>
      </c>
      <c r="D76" s="320">
        <v>1495</v>
      </c>
      <c r="E76" s="320">
        <v>2072</v>
      </c>
      <c r="F76" s="320">
        <v>2537</v>
      </c>
      <c r="G76" s="320">
        <v>2917</v>
      </c>
      <c r="H76" s="320">
        <v>3298</v>
      </c>
    </row>
    <row r="77" spans="1:8" x14ac:dyDescent="0.25">
      <c r="A77" s="319" t="s">
        <v>77</v>
      </c>
      <c r="B77" s="320">
        <v>1853</v>
      </c>
      <c r="C77" s="320">
        <v>1950</v>
      </c>
      <c r="D77" s="320">
        <v>2285</v>
      </c>
      <c r="E77" s="320">
        <v>2875</v>
      </c>
      <c r="F77" s="320">
        <v>3701</v>
      </c>
      <c r="G77" s="320">
        <v>4256</v>
      </c>
      <c r="H77" s="320">
        <v>4811</v>
      </c>
    </row>
    <row r="78" spans="1:8" x14ac:dyDescent="0.25">
      <c r="A78" s="319" t="s">
        <v>78</v>
      </c>
      <c r="B78" s="320">
        <v>1106</v>
      </c>
      <c r="C78" s="320">
        <v>1114</v>
      </c>
      <c r="D78" s="320">
        <v>1406</v>
      </c>
      <c r="E78" s="320">
        <v>1982</v>
      </c>
      <c r="F78" s="320">
        <v>2386</v>
      </c>
      <c r="G78" s="320">
        <v>2744</v>
      </c>
      <c r="H78" s="320">
        <v>3101</v>
      </c>
    </row>
    <row r="79" spans="1:8" x14ac:dyDescent="0.25">
      <c r="A79" s="319" t="s">
        <v>79</v>
      </c>
      <c r="B79" s="320">
        <v>815</v>
      </c>
      <c r="C79" s="320">
        <v>958</v>
      </c>
      <c r="D79" s="320">
        <v>1176</v>
      </c>
      <c r="E79" s="320">
        <v>1657</v>
      </c>
      <c r="F79" s="320">
        <v>1996</v>
      </c>
      <c r="G79" s="320">
        <v>2295</v>
      </c>
      <c r="H79" s="320">
        <v>2594</v>
      </c>
    </row>
    <row r="80" spans="1:8" x14ac:dyDescent="0.25">
      <c r="A80" s="319" t="s">
        <v>80</v>
      </c>
      <c r="B80" s="320">
        <v>980</v>
      </c>
      <c r="C80" s="320">
        <v>986</v>
      </c>
      <c r="D80" s="320">
        <v>1296</v>
      </c>
      <c r="E80" s="320">
        <v>1826</v>
      </c>
      <c r="F80" s="320">
        <v>2164</v>
      </c>
      <c r="G80" s="320">
        <v>2488</v>
      </c>
      <c r="H80" s="320">
        <v>2813</v>
      </c>
    </row>
    <row r="81" spans="1:8" x14ac:dyDescent="0.25">
      <c r="A81" s="319" t="s">
        <v>81</v>
      </c>
      <c r="B81" s="320">
        <v>1032</v>
      </c>
      <c r="C81" s="320">
        <v>1067</v>
      </c>
      <c r="D81" s="320">
        <v>1326</v>
      </c>
      <c r="E81" s="320">
        <v>1835</v>
      </c>
      <c r="F81" s="320">
        <v>2037</v>
      </c>
      <c r="G81" s="320">
        <v>2342</v>
      </c>
      <c r="H81" s="320">
        <v>2648</v>
      </c>
    </row>
    <row r="82" spans="1:8" x14ac:dyDescent="0.25">
      <c r="A82" s="319" t="s">
        <v>82</v>
      </c>
      <c r="B82" s="320">
        <v>889</v>
      </c>
      <c r="C82" s="320">
        <v>895</v>
      </c>
      <c r="D82" s="320">
        <v>1176</v>
      </c>
      <c r="E82" s="320">
        <v>1545</v>
      </c>
      <c r="F82" s="320">
        <v>1748</v>
      </c>
      <c r="G82" s="320">
        <v>2009</v>
      </c>
      <c r="H82" s="320">
        <v>2272</v>
      </c>
    </row>
    <row r="83" spans="1:8" x14ac:dyDescent="0.25">
      <c r="A83" s="319" t="s">
        <v>83</v>
      </c>
      <c r="B83" s="320">
        <v>995</v>
      </c>
      <c r="C83" s="320">
        <v>1002</v>
      </c>
      <c r="D83" s="320">
        <v>1316</v>
      </c>
      <c r="E83" s="320">
        <v>1592</v>
      </c>
      <c r="F83" s="320">
        <v>1956</v>
      </c>
      <c r="G83" s="320">
        <v>2249</v>
      </c>
      <c r="H83" s="320">
        <v>2542</v>
      </c>
    </row>
    <row r="84" spans="1:8" x14ac:dyDescent="0.25">
      <c r="A84" s="319" t="s">
        <v>84</v>
      </c>
      <c r="B84" s="320">
        <v>1028</v>
      </c>
      <c r="C84" s="320">
        <v>1063</v>
      </c>
      <c r="D84" s="320">
        <v>1320</v>
      </c>
      <c r="E84" s="320">
        <v>1731</v>
      </c>
      <c r="F84" s="320">
        <v>1963</v>
      </c>
      <c r="G84" s="320">
        <v>2256</v>
      </c>
      <c r="H84" s="320">
        <v>2551</v>
      </c>
    </row>
    <row r="85" spans="1:8" x14ac:dyDescent="0.25">
      <c r="A85" s="319" t="s">
        <v>85</v>
      </c>
      <c r="B85" s="320">
        <v>1394</v>
      </c>
      <c r="C85" s="320">
        <v>1475</v>
      </c>
      <c r="D85" s="320">
        <v>1764</v>
      </c>
      <c r="E85" s="320">
        <v>2329</v>
      </c>
      <c r="F85" s="320">
        <v>2993</v>
      </c>
      <c r="G85" s="320">
        <v>3442</v>
      </c>
      <c r="H85" s="320">
        <v>3890</v>
      </c>
    </row>
    <row r="86" spans="1:8" x14ac:dyDescent="0.25">
      <c r="A86" s="319" t="s">
        <v>86</v>
      </c>
      <c r="B86" s="320">
        <v>1086</v>
      </c>
      <c r="C86" s="320">
        <v>1094</v>
      </c>
      <c r="D86" s="320">
        <v>1437</v>
      </c>
      <c r="E86" s="320">
        <v>1738</v>
      </c>
      <c r="F86" s="320">
        <v>2137</v>
      </c>
      <c r="G86" s="320">
        <v>2457</v>
      </c>
      <c r="H86" s="320">
        <v>2778</v>
      </c>
    </row>
    <row r="87" spans="1:8" x14ac:dyDescent="0.25">
      <c r="A87" s="319" t="s">
        <v>87</v>
      </c>
      <c r="B87" s="320">
        <v>913</v>
      </c>
      <c r="C87" s="320">
        <v>920</v>
      </c>
      <c r="D87" s="320">
        <v>1209</v>
      </c>
      <c r="E87" s="320">
        <v>1461</v>
      </c>
      <c r="F87" s="320">
        <v>1796</v>
      </c>
      <c r="G87" s="320">
        <v>2065</v>
      </c>
      <c r="H87" s="320">
        <v>2334</v>
      </c>
    </row>
    <row r="88" spans="1:8" x14ac:dyDescent="0.25">
      <c r="A88" s="319" t="s">
        <v>88</v>
      </c>
      <c r="B88" s="320">
        <v>1064</v>
      </c>
      <c r="C88" s="320">
        <v>1218</v>
      </c>
      <c r="D88" s="320">
        <v>1367</v>
      </c>
      <c r="E88" s="320">
        <v>1706</v>
      </c>
      <c r="F88" s="320">
        <v>2320</v>
      </c>
      <c r="G88" s="320">
        <v>2667</v>
      </c>
      <c r="H88" s="320">
        <v>3016</v>
      </c>
    </row>
    <row r="89" spans="1:8" x14ac:dyDescent="0.25">
      <c r="A89" s="319" t="s">
        <v>89</v>
      </c>
      <c r="B89" s="320">
        <v>955</v>
      </c>
      <c r="C89" s="320">
        <v>988</v>
      </c>
      <c r="D89" s="320">
        <v>1227</v>
      </c>
      <c r="E89" s="320">
        <v>1483</v>
      </c>
      <c r="F89" s="320">
        <v>1823</v>
      </c>
      <c r="G89" s="320">
        <v>2096</v>
      </c>
      <c r="H89" s="320">
        <v>2369</v>
      </c>
    </row>
    <row r="90" spans="1:8" x14ac:dyDescent="0.25">
      <c r="A90" s="319" t="s">
        <v>90</v>
      </c>
      <c r="B90" s="320">
        <v>1394</v>
      </c>
      <c r="C90" s="320">
        <v>1475</v>
      </c>
      <c r="D90" s="320">
        <v>1764</v>
      </c>
      <c r="E90" s="320">
        <v>2329</v>
      </c>
      <c r="F90" s="320">
        <v>2993</v>
      </c>
      <c r="G90" s="320">
        <v>3442</v>
      </c>
      <c r="H90" s="320">
        <v>3890</v>
      </c>
    </row>
    <row r="91" spans="1:8" x14ac:dyDescent="0.25">
      <c r="A91" s="319" t="s">
        <v>91</v>
      </c>
      <c r="B91" s="320">
        <v>916</v>
      </c>
      <c r="C91" s="320">
        <v>947</v>
      </c>
      <c r="D91" s="320">
        <v>1176</v>
      </c>
      <c r="E91" s="320">
        <v>1657</v>
      </c>
      <c r="F91" s="320">
        <v>1894</v>
      </c>
      <c r="G91" s="320">
        <v>2177</v>
      </c>
      <c r="H91" s="320">
        <v>2462</v>
      </c>
    </row>
    <row r="92" spans="1:8" x14ac:dyDescent="0.25">
      <c r="A92" s="319" t="s">
        <v>92</v>
      </c>
      <c r="B92" s="320">
        <v>1246</v>
      </c>
      <c r="C92" s="320">
        <v>1255</v>
      </c>
      <c r="D92" s="320">
        <v>1649</v>
      </c>
      <c r="E92" s="320">
        <v>2317</v>
      </c>
      <c r="F92" s="320">
        <v>2451</v>
      </c>
      <c r="G92" s="320">
        <v>2818</v>
      </c>
      <c r="H92" s="320">
        <v>3186</v>
      </c>
    </row>
    <row r="93" spans="1:8" x14ac:dyDescent="0.25">
      <c r="A93" s="319" t="s">
        <v>93</v>
      </c>
      <c r="B93" s="320">
        <v>1028</v>
      </c>
      <c r="C93" s="320">
        <v>1063</v>
      </c>
      <c r="D93" s="320">
        <v>1320</v>
      </c>
      <c r="E93" s="320">
        <v>1731</v>
      </c>
      <c r="F93" s="320">
        <v>1963</v>
      </c>
      <c r="G93" s="320">
        <v>2256</v>
      </c>
      <c r="H93" s="320">
        <v>2551</v>
      </c>
    </row>
    <row r="94" spans="1:8" x14ac:dyDescent="0.25">
      <c r="A94" s="319" t="s">
        <v>94</v>
      </c>
      <c r="B94" s="320">
        <v>1313</v>
      </c>
      <c r="C94" s="320">
        <v>1320</v>
      </c>
      <c r="D94" s="320">
        <v>1658</v>
      </c>
      <c r="E94" s="320">
        <v>2064</v>
      </c>
      <c r="F94" s="320">
        <v>2278</v>
      </c>
      <c r="G94" s="320">
        <v>2619</v>
      </c>
      <c r="H94" s="320">
        <v>2961</v>
      </c>
    </row>
    <row r="95" spans="1:8" x14ac:dyDescent="0.25">
      <c r="A95" s="319" t="s">
        <v>95</v>
      </c>
      <c r="B95" s="320">
        <v>841</v>
      </c>
      <c r="C95" s="320">
        <v>973</v>
      </c>
      <c r="D95" s="320">
        <v>1176</v>
      </c>
      <c r="E95" s="320">
        <v>1657</v>
      </c>
      <c r="F95" s="320">
        <v>1996</v>
      </c>
      <c r="G95" s="320">
        <v>2295</v>
      </c>
      <c r="H95" s="320">
        <v>2594</v>
      </c>
    </row>
    <row r="96" spans="1:8" x14ac:dyDescent="0.25">
      <c r="A96" s="319" t="s">
        <v>96</v>
      </c>
      <c r="B96" s="320">
        <v>1004</v>
      </c>
      <c r="C96" s="320">
        <v>1012</v>
      </c>
      <c r="D96" s="320">
        <v>1329</v>
      </c>
      <c r="E96" s="320">
        <v>1608</v>
      </c>
      <c r="F96" s="320">
        <v>1770</v>
      </c>
      <c r="G96" s="320">
        <v>2035</v>
      </c>
      <c r="H96" s="320">
        <v>2301</v>
      </c>
    </row>
    <row r="97" spans="1:8" x14ac:dyDescent="0.25">
      <c r="A97" s="319" t="s">
        <v>97</v>
      </c>
      <c r="B97" s="320">
        <v>1166</v>
      </c>
      <c r="C97" s="320">
        <v>1358</v>
      </c>
      <c r="D97" s="320">
        <v>1595</v>
      </c>
      <c r="E97" s="320">
        <v>2181</v>
      </c>
      <c r="F97" s="320">
        <v>2706</v>
      </c>
      <c r="G97" s="320">
        <v>3112</v>
      </c>
      <c r="H97" s="320">
        <v>3517</v>
      </c>
    </row>
    <row r="98" spans="1:8" x14ac:dyDescent="0.25">
      <c r="A98" s="319" t="s">
        <v>98</v>
      </c>
      <c r="B98" s="320">
        <v>1155</v>
      </c>
      <c r="C98" s="320">
        <v>1209</v>
      </c>
      <c r="D98" s="320">
        <v>1432</v>
      </c>
      <c r="E98" s="320">
        <v>1998</v>
      </c>
      <c r="F98" s="320">
        <v>2164</v>
      </c>
      <c r="G98" s="320">
        <v>2488</v>
      </c>
      <c r="H98" s="320">
        <v>2813</v>
      </c>
    </row>
    <row r="99" spans="1:8" x14ac:dyDescent="0.25">
      <c r="A99" s="319" t="s">
        <v>99</v>
      </c>
      <c r="B99" s="320">
        <v>1024</v>
      </c>
      <c r="C99" s="320">
        <v>1059</v>
      </c>
      <c r="D99" s="320">
        <v>1315</v>
      </c>
      <c r="E99" s="320">
        <v>1591</v>
      </c>
      <c r="F99" s="320">
        <v>1955</v>
      </c>
      <c r="G99" s="320">
        <v>2247</v>
      </c>
      <c r="H99" s="320">
        <v>2541</v>
      </c>
    </row>
    <row r="100" spans="1:8" x14ac:dyDescent="0.25">
      <c r="A100" s="319" t="s">
        <v>100</v>
      </c>
      <c r="B100" s="320">
        <v>1387</v>
      </c>
      <c r="C100" s="320">
        <v>1556</v>
      </c>
      <c r="D100" s="320">
        <v>1895</v>
      </c>
      <c r="E100" s="320">
        <v>2399</v>
      </c>
      <c r="F100" s="320">
        <v>2867</v>
      </c>
      <c r="G100" s="320">
        <v>3296</v>
      </c>
      <c r="H100" s="320">
        <v>3727</v>
      </c>
    </row>
    <row r="101" spans="1:8" x14ac:dyDescent="0.25">
      <c r="A101" s="319" t="s">
        <v>101</v>
      </c>
      <c r="B101" s="320">
        <v>796</v>
      </c>
      <c r="C101" s="320">
        <v>1047</v>
      </c>
      <c r="D101" s="320">
        <v>1176</v>
      </c>
      <c r="E101" s="320">
        <v>1588</v>
      </c>
      <c r="F101" s="320">
        <v>1948</v>
      </c>
      <c r="G101" s="320">
        <v>2239</v>
      </c>
      <c r="H101" s="320">
        <v>2532</v>
      </c>
    </row>
    <row r="102" spans="1:8" x14ac:dyDescent="0.25">
      <c r="A102" s="319" t="s">
        <v>102</v>
      </c>
      <c r="B102" s="320">
        <v>889</v>
      </c>
      <c r="C102" s="320">
        <v>895</v>
      </c>
      <c r="D102" s="320">
        <v>1176</v>
      </c>
      <c r="E102" s="320">
        <v>1630</v>
      </c>
      <c r="F102" s="320">
        <v>1748</v>
      </c>
      <c r="G102" s="320">
        <v>2009</v>
      </c>
      <c r="H102" s="320">
        <v>2272</v>
      </c>
    </row>
    <row r="103" spans="1:8" x14ac:dyDescent="0.25">
      <c r="A103" s="319" t="s">
        <v>103</v>
      </c>
      <c r="B103" s="320">
        <v>981</v>
      </c>
      <c r="C103" s="320">
        <v>988</v>
      </c>
      <c r="D103" s="320">
        <v>1289</v>
      </c>
      <c r="E103" s="320">
        <v>1558</v>
      </c>
      <c r="F103" s="320">
        <v>1717</v>
      </c>
      <c r="G103" s="320">
        <v>1974</v>
      </c>
      <c r="H103" s="320">
        <v>2232</v>
      </c>
    </row>
    <row r="104" spans="1:8" x14ac:dyDescent="0.25">
      <c r="A104" s="319" t="s">
        <v>104</v>
      </c>
      <c r="B104" s="320">
        <v>1041</v>
      </c>
      <c r="C104" s="320">
        <v>1049</v>
      </c>
      <c r="D104" s="320">
        <v>1378</v>
      </c>
      <c r="E104" s="320">
        <v>1709</v>
      </c>
      <c r="F104" s="320">
        <v>1835</v>
      </c>
      <c r="G104" s="320">
        <v>2109</v>
      </c>
      <c r="H104" s="320">
        <v>2385</v>
      </c>
    </row>
    <row r="105" spans="1:8" x14ac:dyDescent="0.25">
      <c r="A105" s="319" t="s">
        <v>105</v>
      </c>
      <c r="B105" s="320">
        <v>916</v>
      </c>
      <c r="C105" s="320">
        <v>916</v>
      </c>
      <c r="D105" s="320">
        <v>1176</v>
      </c>
      <c r="E105" s="320">
        <v>1580</v>
      </c>
      <c r="F105" s="320">
        <v>1748</v>
      </c>
      <c r="G105" s="320">
        <v>2009</v>
      </c>
      <c r="H105" s="320">
        <v>2272</v>
      </c>
    </row>
    <row r="106" spans="1:8" x14ac:dyDescent="0.25">
      <c r="A106" s="319" t="s">
        <v>106</v>
      </c>
      <c r="B106" s="320">
        <v>1159</v>
      </c>
      <c r="C106" s="320">
        <v>1211</v>
      </c>
      <c r="D106" s="320">
        <v>1463</v>
      </c>
      <c r="E106" s="320">
        <v>1911</v>
      </c>
      <c r="F106" s="320">
        <v>2047</v>
      </c>
      <c r="G106" s="320">
        <v>2354</v>
      </c>
      <c r="H106" s="320">
        <v>2661</v>
      </c>
    </row>
    <row r="107" spans="1:8" x14ac:dyDescent="0.25">
      <c r="A107" s="319" t="s">
        <v>107</v>
      </c>
      <c r="B107" s="320">
        <v>1394</v>
      </c>
      <c r="C107" s="320">
        <v>1475</v>
      </c>
      <c r="D107" s="320">
        <v>1764</v>
      </c>
      <c r="E107" s="320">
        <v>2329</v>
      </c>
      <c r="F107" s="320">
        <v>2993</v>
      </c>
      <c r="G107" s="320">
        <v>3442</v>
      </c>
      <c r="H107" s="320">
        <v>3890</v>
      </c>
    </row>
    <row r="108" spans="1:8" x14ac:dyDescent="0.25">
      <c r="A108" s="319" t="s">
        <v>108</v>
      </c>
      <c r="B108" s="320">
        <v>1040</v>
      </c>
      <c r="C108" s="320">
        <v>1092</v>
      </c>
      <c r="D108" s="320">
        <v>1435</v>
      </c>
      <c r="E108" s="320">
        <v>1735</v>
      </c>
      <c r="F108" s="320">
        <v>1950</v>
      </c>
      <c r="G108" s="320">
        <v>2242</v>
      </c>
      <c r="H108" s="320">
        <v>2535</v>
      </c>
    </row>
    <row r="109" spans="1:8" x14ac:dyDescent="0.25">
      <c r="A109" s="319" t="s">
        <v>109</v>
      </c>
      <c r="B109" s="320">
        <v>1232</v>
      </c>
      <c r="C109" s="320">
        <v>1274</v>
      </c>
      <c r="D109" s="320">
        <v>1582</v>
      </c>
      <c r="E109" s="320">
        <v>2099</v>
      </c>
      <c r="F109" s="320">
        <v>2107</v>
      </c>
      <c r="G109" s="320">
        <v>2423</v>
      </c>
      <c r="H109" s="320">
        <v>2739</v>
      </c>
    </row>
    <row r="110" spans="1:8" x14ac:dyDescent="0.25">
      <c r="A110" s="319" t="s">
        <v>110</v>
      </c>
      <c r="B110" s="320">
        <v>916</v>
      </c>
      <c r="C110" s="320">
        <v>947</v>
      </c>
      <c r="D110" s="320">
        <v>1176</v>
      </c>
      <c r="E110" s="320">
        <v>1657</v>
      </c>
      <c r="F110" s="320">
        <v>1977</v>
      </c>
      <c r="G110" s="320">
        <v>2273</v>
      </c>
      <c r="H110" s="320">
        <v>2570</v>
      </c>
    </row>
    <row r="111" spans="1:8" x14ac:dyDescent="0.25">
      <c r="A111" s="319" t="s">
        <v>111</v>
      </c>
      <c r="B111" s="320">
        <v>1974</v>
      </c>
      <c r="C111" s="320">
        <v>2125</v>
      </c>
      <c r="D111" s="320">
        <v>2501</v>
      </c>
      <c r="E111" s="320">
        <v>3211</v>
      </c>
      <c r="F111" s="320">
        <v>3692</v>
      </c>
      <c r="G111" s="320">
        <v>4245</v>
      </c>
      <c r="H111" s="320">
        <v>4799</v>
      </c>
    </row>
    <row r="112" spans="1:8" x14ac:dyDescent="0.25">
      <c r="A112" s="319" t="s">
        <v>112</v>
      </c>
      <c r="B112" s="320">
        <v>1082</v>
      </c>
      <c r="C112" s="320">
        <v>1120</v>
      </c>
      <c r="D112" s="320">
        <v>1391</v>
      </c>
      <c r="E112" s="320">
        <v>1794</v>
      </c>
      <c r="F112" s="320">
        <v>2067</v>
      </c>
      <c r="G112" s="320">
        <v>2376</v>
      </c>
      <c r="H112" s="320">
        <v>2687</v>
      </c>
    </row>
    <row r="113" spans="1:8" x14ac:dyDescent="0.25">
      <c r="A113" s="319" t="s">
        <v>113</v>
      </c>
      <c r="B113" s="320">
        <v>1015</v>
      </c>
      <c r="C113" s="320">
        <v>1050</v>
      </c>
      <c r="D113" s="320">
        <v>1320</v>
      </c>
      <c r="E113" s="320">
        <v>1749</v>
      </c>
      <c r="F113" s="320">
        <v>1938</v>
      </c>
      <c r="G113" s="320">
        <v>2228</v>
      </c>
      <c r="H113" s="320">
        <v>2519</v>
      </c>
    </row>
    <row r="114" spans="1:8" x14ac:dyDescent="0.25">
      <c r="A114" s="319" t="s">
        <v>114</v>
      </c>
      <c r="B114" s="320">
        <v>1010</v>
      </c>
      <c r="C114" s="320">
        <v>1015</v>
      </c>
      <c r="D114" s="320">
        <v>1270</v>
      </c>
      <c r="E114" s="320">
        <v>1660</v>
      </c>
      <c r="F114" s="320">
        <v>1831</v>
      </c>
      <c r="G114" s="320">
        <v>2106</v>
      </c>
      <c r="H114" s="320">
        <v>2380</v>
      </c>
    </row>
    <row r="115" spans="1:8" x14ac:dyDescent="0.25">
      <c r="A115" s="319" t="s">
        <v>115</v>
      </c>
      <c r="B115" s="320">
        <v>884</v>
      </c>
      <c r="C115" s="320">
        <v>1025</v>
      </c>
      <c r="D115" s="320">
        <v>1303</v>
      </c>
      <c r="E115" s="320">
        <v>1706</v>
      </c>
      <c r="F115" s="320">
        <v>2073</v>
      </c>
      <c r="G115" s="320">
        <v>2384</v>
      </c>
      <c r="H115" s="320">
        <v>2694</v>
      </c>
    </row>
    <row r="116" spans="1:8" x14ac:dyDescent="0.25">
      <c r="A116" s="319" t="s">
        <v>116</v>
      </c>
      <c r="B116" s="320">
        <v>916</v>
      </c>
      <c r="C116" s="320">
        <v>1047</v>
      </c>
      <c r="D116" s="320">
        <v>1176</v>
      </c>
      <c r="E116" s="320">
        <v>1657</v>
      </c>
      <c r="F116" s="320">
        <v>1996</v>
      </c>
      <c r="G116" s="320">
        <v>2295</v>
      </c>
      <c r="H116" s="320">
        <v>2594</v>
      </c>
    </row>
    <row r="117" spans="1:8" x14ac:dyDescent="0.25">
      <c r="A117" s="319" t="s">
        <v>117</v>
      </c>
      <c r="B117" s="320">
        <v>1185</v>
      </c>
      <c r="C117" s="320">
        <v>1431</v>
      </c>
      <c r="D117" s="320">
        <v>1748</v>
      </c>
      <c r="E117" s="320">
        <v>2113</v>
      </c>
      <c r="F117" s="320">
        <v>2718</v>
      </c>
      <c r="G117" s="320">
        <v>3125</v>
      </c>
      <c r="H117" s="320">
        <v>3533</v>
      </c>
    </row>
    <row r="118" spans="1:8" x14ac:dyDescent="0.25">
      <c r="A118" s="319" t="s">
        <v>118</v>
      </c>
      <c r="B118" s="320">
        <v>933</v>
      </c>
      <c r="C118" s="320">
        <v>1129</v>
      </c>
      <c r="D118" s="320">
        <v>1376</v>
      </c>
      <c r="E118" s="320">
        <v>1909</v>
      </c>
      <c r="F118" s="320">
        <v>1917</v>
      </c>
      <c r="G118" s="320">
        <v>2204</v>
      </c>
      <c r="H118" s="320">
        <v>2492</v>
      </c>
    </row>
    <row r="119" spans="1:8" x14ac:dyDescent="0.25">
      <c r="A119" s="319" t="s">
        <v>119</v>
      </c>
      <c r="B119" s="320">
        <v>920</v>
      </c>
      <c r="C119" s="320">
        <v>925</v>
      </c>
      <c r="D119" s="320">
        <v>1203</v>
      </c>
      <c r="E119" s="320">
        <v>1492</v>
      </c>
      <c r="F119" s="320">
        <v>1602</v>
      </c>
      <c r="G119" s="320">
        <v>1842</v>
      </c>
      <c r="H119" s="320">
        <v>2082</v>
      </c>
    </row>
    <row r="120" spans="1:8" x14ac:dyDescent="0.25">
      <c r="A120" s="319" t="s">
        <v>120</v>
      </c>
      <c r="B120" s="320">
        <v>1224</v>
      </c>
      <c r="C120" s="320">
        <v>1246</v>
      </c>
      <c r="D120" s="320">
        <v>1545</v>
      </c>
      <c r="E120" s="320">
        <v>1869</v>
      </c>
      <c r="F120" s="320">
        <v>2297</v>
      </c>
      <c r="G120" s="320">
        <v>2641</v>
      </c>
      <c r="H120" s="320">
        <v>2986</v>
      </c>
    </row>
    <row r="121" spans="1:8" x14ac:dyDescent="0.25">
      <c r="A121" s="319" t="s">
        <v>121</v>
      </c>
      <c r="B121" s="320">
        <v>956</v>
      </c>
      <c r="C121" s="320">
        <v>1166</v>
      </c>
      <c r="D121" s="320">
        <v>1368</v>
      </c>
      <c r="E121" s="320">
        <v>1654</v>
      </c>
      <c r="F121" s="320">
        <v>2323</v>
      </c>
      <c r="G121" s="320">
        <v>2671</v>
      </c>
      <c r="H121" s="320">
        <v>3019</v>
      </c>
    </row>
    <row r="122" spans="1:8" x14ac:dyDescent="0.25">
      <c r="A122" s="319" t="s">
        <v>122</v>
      </c>
      <c r="B122" s="320">
        <v>1853</v>
      </c>
      <c r="C122" s="320">
        <v>1950</v>
      </c>
      <c r="D122" s="320">
        <v>2285</v>
      </c>
      <c r="E122" s="320">
        <v>2875</v>
      </c>
      <c r="F122" s="320">
        <v>3701</v>
      </c>
      <c r="G122" s="320">
        <v>4256</v>
      </c>
      <c r="H122" s="320">
        <v>4811</v>
      </c>
    </row>
    <row r="123" spans="1:8" x14ac:dyDescent="0.25">
      <c r="A123" s="319" t="s">
        <v>123</v>
      </c>
      <c r="B123" s="320">
        <v>1010</v>
      </c>
      <c r="C123" s="320">
        <v>1016</v>
      </c>
      <c r="D123" s="320">
        <v>1336</v>
      </c>
      <c r="E123" s="320">
        <v>1795</v>
      </c>
      <c r="F123" s="320">
        <v>2009</v>
      </c>
      <c r="G123" s="320">
        <v>2310</v>
      </c>
      <c r="H123" s="320">
        <v>2611</v>
      </c>
    </row>
    <row r="124" spans="1:8" x14ac:dyDescent="0.25">
      <c r="A124" s="319" t="s">
        <v>124</v>
      </c>
      <c r="B124" s="320">
        <v>1012</v>
      </c>
      <c r="C124" s="320">
        <v>1205</v>
      </c>
      <c r="D124" s="320">
        <v>1493</v>
      </c>
      <c r="E124" s="320">
        <v>1979</v>
      </c>
      <c r="F124" s="320">
        <v>2485</v>
      </c>
      <c r="G124" s="320">
        <v>2857</v>
      </c>
      <c r="H124" s="320">
        <v>3230</v>
      </c>
    </row>
    <row r="125" spans="1:8" x14ac:dyDescent="0.25">
      <c r="A125" s="319" t="s">
        <v>125</v>
      </c>
      <c r="B125" s="320">
        <v>916</v>
      </c>
      <c r="C125" s="320">
        <v>947</v>
      </c>
      <c r="D125" s="320">
        <v>1176</v>
      </c>
      <c r="E125" s="320">
        <v>1657</v>
      </c>
      <c r="F125" s="320">
        <v>1996</v>
      </c>
      <c r="G125" s="320">
        <v>2295</v>
      </c>
      <c r="H125" s="320">
        <v>2594</v>
      </c>
    </row>
    <row r="126" spans="1:8" x14ac:dyDescent="0.25">
      <c r="A126" s="319" t="s">
        <v>126</v>
      </c>
      <c r="B126" s="320">
        <v>1049</v>
      </c>
      <c r="C126" s="320">
        <v>1199</v>
      </c>
      <c r="D126" s="320">
        <v>1346</v>
      </c>
      <c r="E126" s="320">
        <v>1742</v>
      </c>
      <c r="F126" s="320">
        <v>2002</v>
      </c>
      <c r="G126" s="320">
        <v>2302</v>
      </c>
      <c r="H126" s="320">
        <v>2602</v>
      </c>
    </row>
    <row r="127" spans="1:8" x14ac:dyDescent="0.25">
      <c r="A127" s="319" t="s">
        <v>127</v>
      </c>
      <c r="B127" s="320">
        <v>1007</v>
      </c>
      <c r="C127" s="320">
        <v>1025</v>
      </c>
      <c r="D127" s="320">
        <v>1293</v>
      </c>
      <c r="E127" s="320">
        <v>1657</v>
      </c>
      <c r="F127" s="320">
        <v>1722</v>
      </c>
      <c r="G127" s="320">
        <v>1979</v>
      </c>
      <c r="H127" s="320">
        <v>2238</v>
      </c>
    </row>
    <row r="128" spans="1:8" x14ac:dyDescent="0.25">
      <c r="A128" s="319" t="s">
        <v>128</v>
      </c>
      <c r="B128" s="320">
        <v>1028</v>
      </c>
      <c r="C128" s="320">
        <v>1063</v>
      </c>
      <c r="D128" s="320">
        <v>1320</v>
      </c>
      <c r="E128" s="320">
        <v>1731</v>
      </c>
      <c r="F128" s="320">
        <v>1963</v>
      </c>
      <c r="G128" s="320">
        <v>2256</v>
      </c>
      <c r="H128" s="320">
        <v>2551</v>
      </c>
    </row>
    <row r="129" spans="1:8" x14ac:dyDescent="0.25">
      <c r="A129" s="319" t="s">
        <v>129</v>
      </c>
      <c r="B129" s="320">
        <v>1159</v>
      </c>
      <c r="C129" s="320">
        <v>1211</v>
      </c>
      <c r="D129" s="320">
        <v>1463</v>
      </c>
      <c r="E129" s="320">
        <v>1911</v>
      </c>
      <c r="F129" s="320">
        <v>2047</v>
      </c>
      <c r="G129" s="320">
        <v>2354</v>
      </c>
      <c r="H129" s="320">
        <v>2661</v>
      </c>
    </row>
    <row r="130" spans="1:8" x14ac:dyDescent="0.25">
      <c r="A130" s="319" t="s">
        <v>130</v>
      </c>
      <c r="B130" s="320">
        <v>916</v>
      </c>
      <c r="C130" s="320">
        <v>947</v>
      </c>
      <c r="D130" s="320">
        <v>1176</v>
      </c>
      <c r="E130" s="320">
        <v>1657</v>
      </c>
      <c r="F130" s="320">
        <v>1748</v>
      </c>
      <c r="G130" s="320">
        <v>2009</v>
      </c>
      <c r="H130" s="320">
        <v>2272</v>
      </c>
    </row>
    <row r="131" spans="1:8" x14ac:dyDescent="0.25">
      <c r="A131" s="319" t="s">
        <v>131</v>
      </c>
      <c r="B131" s="320">
        <v>1033</v>
      </c>
      <c r="C131" s="320">
        <v>1054</v>
      </c>
      <c r="D131" s="320">
        <v>1220</v>
      </c>
      <c r="E131" s="320">
        <v>1657</v>
      </c>
      <c r="F131" s="320">
        <v>2070</v>
      </c>
      <c r="G131" s="320">
        <v>2380</v>
      </c>
      <c r="H131" s="320">
        <v>2691</v>
      </c>
    </row>
    <row r="132" spans="1:8" x14ac:dyDescent="0.25">
      <c r="A132" s="319" t="s">
        <v>132</v>
      </c>
      <c r="B132" s="320">
        <v>1645</v>
      </c>
      <c r="C132" s="320">
        <v>1799</v>
      </c>
      <c r="D132" s="320">
        <v>2102</v>
      </c>
      <c r="E132" s="320">
        <v>2787</v>
      </c>
      <c r="F132" s="320">
        <v>3399</v>
      </c>
      <c r="G132" s="320">
        <v>3909</v>
      </c>
      <c r="H132" s="320">
        <v>4418</v>
      </c>
    </row>
    <row r="133" spans="1:8" x14ac:dyDescent="0.25">
      <c r="A133" s="319" t="s">
        <v>133</v>
      </c>
      <c r="B133" s="320">
        <v>1118</v>
      </c>
      <c r="C133" s="320">
        <v>1138</v>
      </c>
      <c r="D133" s="320">
        <v>1452</v>
      </c>
      <c r="E133" s="320">
        <v>1934</v>
      </c>
      <c r="F133" s="320">
        <v>2325</v>
      </c>
      <c r="G133" s="320">
        <v>2674</v>
      </c>
      <c r="H133" s="320">
        <v>3022</v>
      </c>
    </row>
    <row r="134" spans="1:8" x14ac:dyDescent="0.25">
      <c r="A134" s="319" t="s">
        <v>134</v>
      </c>
      <c r="B134" s="320">
        <v>1054</v>
      </c>
      <c r="C134" s="320">
        <v>1240</v>
      </c>
      <c r="D134" s="320">
        <v>1396</v>
      </c>
      <c r="E134" s="320">
        <v>1857</v>
      </c>
      <c r="F134" s="320">
        <v>2129</v>
      </c>
      <c r="G134" s="320">
        <v>2447</v>
      </c>
      <c r="H134" s="320">
        <v>2767</v>
      </c>
    </row>
    <row r="135" spans="1:8" x14ac:dyDescent="0.25">
      <c r="A135" s="319" t="s">
        <v>135</v>
      </c>
      <c r="B135" s="320">
        <v>1853</v>
      </c>
      <c r="C135" s="320">
        <v>1950</v>
      </c>
      <c r="D135" s="320">
        <v>2285</v>
      </c>
      <c r="E135" s="320">
        <v>2875</v>
      </c>
      <c r="F135" s="320">
        <v>3701</v>
      </c>
      <c r="G135" s="320">
        <v>4256</v>
      </c>
      <c r="H135" s="320">
        <v>4811</v>
      </c>
    </row>
    <row r="136" spans="1:8" x14ac:dyDescent="0.25">
      <c r="A136" s="319" t="s">
        <v>136</v>
      </c>
      <c r="B136" s="320">
        <v>1597</v>
      </c>
      <c r="C136" s="320">
        <v>1768</v>
      </c>
      <c r="D136" s="320">
        <v>2180</v>
      </c>
      <c r="E136" s="320">
        <v>2865</v>
      </c>
      <c r="F136" s="320">
        <v>3250</v>
      </c>
      <c r="G136" s="320">
        <v>3737</v>
      </c>
      <c r="H136" s="320">
        <v>4225</v>
      </c>
    </row>
    <row r="137" spans="1:8" x14ac:dyDescent="0.25">
      <c r="A137" s="319" t="s">
        <v>137</v>
      </c>
      <c r="B137" s="320">
        <v>1028</v>
      </c>
      <c r="C137" s="320">
        <v>1063</v>
      </c>
      <c r="D137" s="320">
        <v>1320</v>
      </c>
      <c r="E137" s="320">
        <v>1731</v>
      </c>
      <c r="F137" s="320">
        <v>1963</v>
      </c>
      <c r="G137" s="320">
        <v>2256</v>
      </c>
      <c r="H137" s="320">
        <v>2551</v>
      </c>
    </row>
    <row r="138" spans="1:8" x14ac:dyDescent="0.25">
      <c r="A138" s="319" t="s">
        <v>138</v>
      </c>
      <c r="B138" s="320">
        <v>1028</v>
      </c>
      <c r="C138" s="320">
        <v>1063</v>
      </c>
      <c r="D138" s="320">
        <v>1320</v>
      </c>
      <c r="E138" s="320">
        <v>1731</v>
      </c>
      <c r="F138" s="320">
        <v>1963</v>
      </c>
      <c r="G138" s="320">
        <v>2256</v>
      </c>
      <c r="H138" s="320">
        <v>2551</v>
      </c>
    </row>
    <row r="139" spans="1:8" x14ac:dyDescent="0.25">
      <c r="A139" s="319" t="s">
        <v>139</v>
      </c>
      <c r="B139" s="320">
        <v>1172</v>
      </c>
      <c r="C139" s="320">
        <v>1224</v>
      </c>
      <c r="D139" s="320">
        <v>1505</v>
      </c>
      <c r="E139" s="320">
        <v>2012</v>
      </c>
      <c r="F139" s="320">
        <v>2444</v>
      </c>
      <c r="G139" s="320">
        <v>2810</v>
      </c>
      <c r="H139" s="320">
        <v>3177</v>
      </c>
    </row>
    <row r="140" spans="1:8" x14ac:dyDescent="0.25">
      <c r="A140" s="319" t="s">
        <v>140</v>
      </c>
      <c r="B140" s="320">
        <v>900</v>
      </c>
      <c r="C140" s="320">
        <v>907</v>
      </c>
      <c r="D140" s="320">
        <v>1185</v>
      </c>
      <c r="E140" s="320">
        <v>1480</v>
      </c>
      <c r="F140" s="320">
        <v>1761</v>
      </c>
      <c r="G140" s="320">
        <v>2025</v>
      </c>
      <c r="H140" s="320">
        <v>2289</v>
      </c>
    </row>
    <row r="141" spans="1:8" x14ac:dyDescent="0.25">
      <c r="A141" s="319" t="s">
        <v>141</v>
      </c>
      <c r="B141" s="320">
        <v>1028</v>
      </c>
      <c r="C141" s="320">
        <v>1063</v>
      </c>
      <c r="D141" s="320">
        <v>1320</v>
      </c>
      <c r="E141" s="320">
        <v>1731</v>
      </c>
      <c r="F141" s="320">
        <v>1963</v>
      </c>
      <c r="G141" s="320">
        <v>2256</v>
      </c>
      <c r="H141" s="320">
        <v>2551</v>
      </c>
    </row>
    <row r="142" spans="1:8" x14ac:dyDescent="0.25">
      <c r="A142" s="319" t="s">
        <v>142</v>
      </c>
      <c r="B142" s="320">
        <v>1028</v>
      </c>
      <c r="C142" s="320">
        <v>1063</v>
      </c>
      <c r="D142" s="320">
        <v>1320</v>
      </c>
      <c r="E142" s="320">
        <v>1731</v>
      </c>
      <c r="F142" s="320">
        <v>1963</v>
      </c>
      <c r="G142" s="320">
        <v>2256</v>
      </c>
      <c r="H142" s="320">
        <v>2551</v>
      </c>
    </row>
    <row r="143" spans="1:8" x14ac:dyDescent="0.25">
      <c r="A143" s="319" t="s">
        <v>143</v>
      </c>
      <c r="B143" s="320">
        <v>1199</v>
      </c>
      <c r="C143" s="320">
        <v>1207</v>
      </c>
      <c r="D143" s="320">
        <v>1587</v>
      </c>
      <c r="E143" s="320">
        <v>1918</v>
      </c>
      <c r="F143" s="320">
        <v>2359</v>
      </c>
      <c r="G143" s="320">
        <v>2713</v>
      </c>
      <c r="H143" s="320">
        <v>3066</v>
      </c>
    </row>
    <row r="144" spans="1:8" x14ac:dyDescent="0.25">
      <c r="A144" s="319" t="s">
        <v>144</v>
      </c>
      <c r="B144" s="320">
        <v>916</v>
      </c>
      <c r="C144" s="320">
        <v>947</v>
      </c>
      <c r="D144" s="320">
        <v>1176</v>
      </c>
      <c r="E144" s="320">
        <v>1543</v>
      </c>
      <c r="F144" s="320">
        <v>1748</v>
      </c>
      <c r="G144" s="320">
        <v>2009</v>
      </c>
      <c r="H144" s="320">
        <v>2272</v>
      </c>
    </row>
    <row r="145" spans="1:8" x14ac:dyDescent="0.25">
      <c r="A145" s="319" t="s">
        <v>145</v>
      </c>
      <c r="B145" s="320">
        <v>926</v>
      </c>
      <c r="C145" s="320">
        <v>959</v>
      </c>
      <c r="D145" s="320">
        <v>1190</v>
      </c>
      <c r="E145" s="320">
        <v>1678</v>
      </c>
      <c r="F145" s="320">
        <v>1769</v>
      </c>
      <c r="G145" s="320">
        <v>2034</v>
      </c>
      <c r="H145" s="320">
        <v>2299</v>
      </c>
    </row>
    <row r="146" spans="1:8" x14ac:dyDescent="0.25">
      <c r="A146" s="319" t="s">
        <v>146</v>
      </c>
      <c r="B146" s="320">
        <v>817</v>
      </c>
      <c r="C146" s="320">
        <v>968</v>
      </c>
      <c r="D146" s="320">
        <v>1206</v>
      </c>
      <c r="E146" s="320">
        <v>1630</v>
      </c>
      <c r="F146" s="320">
        <v>2041</v>
      </c>
      <c r="G146" s="320">
        <v>2346</v>
      </c>
      <c r="H146" s="320">
        <v>2653</v>
      </c>
    </row>
    <row r="147" spans="1:8" x14ac:dyDescent="0.25">
      <c r="A147" s="319" t="s">
        <v>147</v>
      </c>
      <c r="B147" s="320">
        <v>889</v>
      </c>
      <c r="C147" s="320">
        <v>895</v>
      </c>
      <c r="D147" s="320">
        <v>1176</v>
      </c>
      <c r="E147" s="320">
        <v>1600</v>
      </c>
      <c r="F147" s="320">
        <v>1929</v>
      </c>
      <c r="G147" s="320">
        <v>2217</v>
      </c>
      <c r="H147" s="320">
        <v>2507</v>
      </c>
    </row>
    <row r="148" spans="1:8" x14ac:dyDescent="0.25">
      <c r="A148" s="319" t="s">
        <v>148</v>
      </c>
      <c r="B148" s="320">
        <v>1025</v>
      </c>
      <c r="C148" s="320">
        <v>1033</v>
      </c>
      <c r="D148" s="320">
        <v>1357</v>
      </c>
      <c r="E148" s="320">
        <v>1826</v>
      </c>
      <c r="F148" s="320">
        <v>2303</v>
      </c>
      <c r="G148" s="320">
        <v>2648</v>
      </c>
      <c r="H148" s="320">
        <v>2993</v>
      </c>
    </row>
    <row r="149" spans="1:8" x14ac:dyDescent="0.25">
      <c r="A149" s="319" t="s">
        <v>149</v>
      </c>
      <c r="B149" s="320">
        <v>1080</v>
      </c>
      <c r="C149" s="320">
        <v>1115</v>
      </c>
      <c r="D149" s="320">
        <v>1387</v>
      </c>
      <c r="E149" s="320">
        <v>1677</v>
      </c>
      <c r="F149" s="320">
        <v>2054</v>
      </c>
      <c r="G149" s="320">
        <v>2362</v>
      </c>
      <c r="H149" s="320">
        <v>2670</v>
      </c>
    </row>
    <row r="150" spans="1:8" x14ac:dyDescent="0.25">
      <c r="A150" s="319" t="s">
        <v>150</v>
      </c>
      <c r="B150" s="320">
        <v>1215</v>
      </c>
      <c r="C150" s="320">
        <v>1302</v>
      </c>
      <c r="D150" s="320">
        <v>1561</v>
      </c>
      <c r="E150" s="320">
        <v>1887</v>
      </c>
      <c r="F150" s="320">
        <v>2078</v>
      </c>
      <c r="G150" s="320">
        <v>2389</v>
      </c>
      <c r="H150" s="320">
        <v>2701</v>
      </c>
    </row>
    <row r="151" spans="1:8" x14ac:dyDescent="0.25">
      <c r="A151" s="319" t="s">
        <v>151</v>
      </c>
      <c r="B151" s="320">
        <v>817</v>
      </c>
      <c r="C151" s="320">
        <v>917</v>
      </c>
      <c r="D151" s="320">
        <v>1206</v>
      </c>
      <c r="E151" s="320">
        <v>1600</v>
      </c>
      <c r="F151" s="320">
        <v>1606</v>
      </c>
      <c r="G151" s="320">
        <v>1847</v>
      </c>
      <c r="H151" s="320">
        <v>2087</v>
      </c>
    </row>
    <row r="152" spans="1:8" x14ac:dyDescent="0.25">
      <c r="A152" s="319" t="s">
        <v>152</v>
      </c>
      <c r="B152" s="320">
        <v>1394</v>
      </c>
      <c r="C152" s="320">
        <v>1475</v>
      </c>
      <c r="D152" s="320">
        <v>1764</v>
      </c>
      <c r="E152" s="320">
        <v>2329</v>
      </c>
      <c r="F152" s="320">
        <v>2993</v>
      </c>
      <c r="G152" s="320">
        <v>3442</v>
      </c>
      <c r="H152" s="320">
        <v>3890</v>
      </c>
    </row>
    <row r="153" spans="1:8" x14ac:dyDescent="0.25">
      <c r="A153" s="319" t="s">
        <v>153</v>
      </c>
      <c r="B153" s="320">
        <v>846</v>
      </c>
      <c r="C153" s="320">
        <v>950</v>
      </c>
      <c r="D153" s="320">
        <v>1249</v>
      </c>
      <c r="E153" s="320">
        <v>1510</v>
      </c>
      <c r="F153" s="320">
        <v>2086</v>
      </c>
      <c r="G153" s="320">
        <v>2398</v>
      </c>
      <c r="H153" s="320">
        <v>2711</v>
      </c>
    </row>
    <row r="154" spans="1:8" x14ac:dyDescent="0.25">
      <c r="A154" s="319" t="s">
        <v>154</v>
      </c>
      <c r="B154" s="320">
        <v>964</v>
      </c>
      <c r="C154" s="320">
        <v>997</v>
      </c>
      <c r="D154" s="320">
        <v>1238</v>
      </c>
      <c r="E154" s="320">
        <v>1497</v>
      </c>
      <c r="F154" s="320">
        <v>1840</v>
      </c>
      <c r="G154" s="320">
        <v>2116</v>
      </c>
      <c r="H154" s="320">
        <v>2392</v>
      </c>
    </row>
    <row r="155" spans="1:8" x14ac:dyDescent="0.25">
      <c r="A155" s="319" t="s">
        <v>155</v>
      </c>
      <c r="B155" s="320">
        <v>919</v>
      </c>
      <c r="C155" s="320">
        <v>925</v>
      </c>
      <c r="D155" s="320">
        <v>1215</v>
      </c>
      <c r="E155" s="320">
        <v>1713</v>
      </c>
      <c r="F155" s="320">
        <v>1807</v>
      </c>
      <c r="G155" s="320">
        <v>2077</v>
      </c>
      <c r="H155" s="320">
        <v>2349</v>
      </c>
    </row>
    <row r="156" spans="1:8" x14ac:dyDescent="0.25">
      <c r="A156" s="319" t="s">
        <v>156</v>
      </c>
      <c r="B156" s="320">
        <v>1157</v>
      </c>
      <c r="C156" s="320">
        <v>1164</v>
      </c>
      <c r="D156" s="320">
        <v>1530</v>
      </c>
      <c r="E156" s="320">
        <v>1849</v>
      </c>
      <c r="F156" s="320">
        <v>2377</v>
      </c>
      <c r="G156" s="320">
        <v>2733</v>
      </c>
      <c r="H156" s="320">
        <v>3090</v>
      </c>
    </row>
    <row r="157" spans="1:8" x14ac:dyDescent="0.25">
      <c r="A157" s="319" t="s">
        <v>157</v>
      </c>
      <c r="B157" s="320">
        <v>1028</v>
      </c>
      <c r="C157" s="320">
        <v>1063</v>
      </c>
      <c r="D157" s="320">
        <v>1320</v>
      </c>
      <c r="E157" s="320">
        <v>1731</v>
      </c>
      <c r="F157" s="320">
        <v>1963</v>
      </c>
      <c r="G157" s="320">
        <v>2256</v>
      </c>
      <c r="H157" s="320">
        <v>2551</v>
      </c>
    </row>
    <row r="158" spans="1:8" x14ac:dyDescent="0.25">
      <c r="A158" s="319" t="s">
        <v>158</v>
      </c>
      <c r="B158" s="320">
        <v>1011</v>
      </c>
      <c r="C158" s="320">
        <v>1210</v>
      </c>
      <c r="D158" s="320">
        <v>1446</v>
      </c>
      <c r="E158" s="320">
        <v>2016</v>
      </c>
      <c r="F158" s="320">
        <v>2377</v>
      </c>
      <c r="G158" s="320">
        <v>2733</v>
      </c>
      <c r="H158" s="320">
        <v>3090</v>
      </c>
    </row>
    <row r="159" spans="1:8" x14ac:dyDescent="0.25">
      <c r="A159" s="319" t="s">
        <v>159</v>
      </c>
      <c r="B159" s="320">
        <v>822</v>
      </c>
      <c r="C159" s="320">
        <v>985</v>
      </c>
      <c r="D159" s="320">
        <v>1176</v>
      </c>
      <c r="E159" s="320">
        <v>1643</v>
      </c>
      <c r="F159" s="320">
        <v>1900</v>
      </c>
      <c r="G159" s="320">
        <v>2185</v>
      </c>
      <c r="H159" s="320">
        <v>2470</v>
      </c>
    </row>
    <row r="160" spans="1:8" x14ac:dyDescent="0.25">
      <c r="A160" s="319" t="s">
        <v>160</v>
      </c>
      <c r="B160" s="320">
        <v>965</v>
      </c>
      <c r="C160" s="320">
        <v>972</v>
      </c>
      <c r="D160" s="320">
        <v>1251</v>
      </c>
      <c r="E160" s="320">
        <v>1670</v>
      </c>
      <c r="F160" s="320">
        <v>1860</v>
      </c>
      <c r="G160" s="320">
        <v>2138</v>
      </c>
      <c r="H160" s="320">
        <v>2418</v>
      </c>
    </row>
    <row r="161" spans="1:8" x14ac:dyDescent="0.25">
      <c r="A161" s="319" t="s">
        <v>161</v>
      </c>
      <c r="B161" s="320">
        <v>916</v>
      </c>
      <c r="C161" s="320">
        <v>939</v>
      </c>
      <c r="D161" s="320">
        <v>1176</v>
      </c>
      <c r="E161" s="320">
        <v>1582</v>
      </c>
      <c r="F161" s="320">
        <v>1748</v>
      </c>
      <c r="G161" s="320">
        <v>2009</v>
      </c>
      <c r="H161" s="320">
        <v>2272</v>
      </c>
    </row>
    <row r="162" spans="1:8" x14ac:dyDescent="0.25">
      <c r="A162" s="319" t="s">
        <v>162</v>
      </c>
      <c r="B162" s="320">
        <v>994</v>
      </c>
      <c r="C162" s="320">
        <v>1001</v>
      </c>
      <c r="D162" s="320">
        <v>1176</v>
      </c>
      <c r="E162" s="320">
        <v>1657</v>
      </c>
      <c r="F162" s="320">
        <v>1996</v>
      </c>
      <c r="G162" s="320">
        <v>2295</v>
      </c>
      <c r="H162" s="320">
        <v>2594</v>
      </c>
    </row>
    <row r="163" spans="1:8" x14ac:dyDescent="0.25">
      <c r="A163" s="319" t="s">
        <v>163</v>
      </c>
      <c r="B163" s="320">
        <v>971</v>
      </c>
      <c r="C163" s="320">
        <v>1003</v>
      </c>
      <c r="D163" s="320">
        <v>1246</v>
      </c>
      <c r="E163" s="320">
        <v>1678</v>
      </c>
      <c r="F163" s="320">
        <v>1852</v>
      </c>
      <c r="G163" s="320">
        <v>2129</v>
      </c>
      <c r="H163" s="320">
        <v>2407</v>
      </c>
    </row>
    <row r="164" spans="1:8" x14ac:dyDescent="0.25">
      <c r="A164" s="319" t="s">
        <v>164</v>
      </c>
      <c r="B164" s="320">
        <v>1128</v>
      </c>
      <c r="C164" s="320">
        <v>1136</v>
      </c>
      <c r="D164" s="320">
        <v>1492</v>
      </c>
      <c r="E164" s="320">
        <v>1929</v>
      </c>
      <c r="F164" s="320">
        <v>2532</v>
      </c>
      <c r="G164" s="320">
        <v>2912</v>
      </c>
      <c r="H164" s="320">
        <v>3291</v>
      </c>
    </row>
    <row r="165" spans="1:8" x14ac:dyDescent="0.25">
      <c r="A165" s="319" t="s">
        <v>165</v>
      </c>
      <c r="B165" s="320">
        <v>978</v>
      </c>
      <c r="C165" s="320">
        <v>985</v>
      </c>
      <c r="D165" s="320">
        <v>1206</v>
      </c>
      <c r="E165" s="320">
        <v>1549</v>
      </c>
      <c r="F165" s="320">
        <v>1606</v>
      </c>
      <c r="G165" s="320">
        <v>1847</v>
      </c>
      <c r="H165" s="320">
        <v>2087</v>
      </c>
    </row>
    <row r="166" spans="1:8" x14ac:dyDescent="0.25">
      <c r="A166" s="319" t="s">
        <v>166</v>
      </c>
      <c r="B166" s="320">
        <v>1049</v>
      </c>
      <c r="C166" s="320">
        <v>1085</v>
      </c>
      <c r="D166" s="320">
        <v>1348</v>
      </c>
      <c r="E166" s="320">
        <v>1630</v>
      </c>
      <c r="F166" s="320">
        <v>2003</v>
      </c>
      <c r="G166" s="320">
        <v>2303</v>
      </c>
      <c r="H166" s="320">
        <v>2603</v>
      </c>
    </row>
    <row r="167" spans="1:8" x14ac:dyDescent="0.25">
      <c r="A167" s="319" t="s">
        <v>167</v>
      </c>
      <c r="B167" s="320">
        <v>1137</v>
      </c>
      <c r="C167" s="320">
        <v>1314</v>
      </c>
      <c r="D167" s="320">
        <v>1645</v>
      </c>
      <c r="E167" s="320">
        <v>2121</v>
      </c>
      <c r="F167" s="320">
        <v>2191</v>
      </c>
      <c r="G167" s="320">
        <v>2519</v>
      </c>
      <c r="H167" s="320">
        <v>2848</v>
      </c>
    </row>
    <row r="168" spans="1:8" x14ac:dyDescent="0.25">
      <c r="A168" s="319" t="s">
        <v>168</v>
      </c>
      <c r="B168" s="320">
        <v>1028</v>
      </c>
      <c r="C168" s="320">
        <v>1063</v>
      </c>
      <c r="D168" s="320">
        <v>1320</v>
      </c>
      <c r="E168" s="320">
        <v>1731</v>
      </c>
      <c r="F168" s="320">
        <v>1963</v>
      </c>
      <c r="G168" s="320">
        <v>2256</v>
      </c>
      <c r="H168" s="320">
        <v>2551</v>
      </c>
    </row>
    <row r="169" spans="1:8" x14ac:dyDescent="0.25">
      <c r="A169" s="319" t="s">
        <v>169</v>
      </c>
      <c r="B169" s="320">
        <v>1084</v>
      </c>
      <c r="C169" s="320">
        <v>1125</v>
      </c>
      <c r="D169" s="320">
        <v>1479</v>
      </c>
      <c r="E169" s="320">
        <v>1966</v>
      </c>
      <c r="F169" s="320">
        <v>1970</v>
      </c>
      <c r="G169" s="320">
        <v>2265</v>
      </c>
      <c r="H169" s="320">
        <v>2561</v>
      </c>
    </row>
    <row r="170" spans="1:8" x14ac:dyDescent="0.25">
      <c r="A170" s="319" t="s">
        <v>170</v>
      </c>
      <c r="B170" s="320">
        <v>916</v>
      </c>
      <c r="C170" s="320">
        <v>947</v>
      </c>
      <c r="D170" s="320">
        <v>1176</v>
      </c>
      <c r="E170" s="320">
        <v>1657</v>
      </c>
      <c r="F170" s="320">
        <v>1748</v>
      </c>
      <c r="G170" s="320">
        <v>2009</v>
      </c>
      <c r="H170" s="320">
        <v>2272</v>
      </c>
    </row>
    <row r="171" spans="1:8" x14ac:dyDescent="0.25">
      <c r="A171" s="319" t="s">
        <v>171</v>
      </c>
      <c r="B171" s="320">
        <v>1773</v>
      </c>
      <c r="C171" s="320">
        <v>1783</v>
      </c>
      <c r="D171" s="320">
        <v>2095</v>
      </c>
      <c r="E171" s="320">
        <v>2676</v>
      </c>
      <c r="F171" s="320">
        <v>3539</v>
      </c>
      <c r="G171" s="320">
        <v>4070</v>
      </c>
      <c r="H171" s="320">
        <v>4600</v>
      </c>
    </row>
    <row r="172" spans="1:8" x14ac:dyDescent="0.25">
      <c r="A172" s="319" t="s">
        <v>172</v>
      </c>
      <c r="B172" s="320">
        <v>955</v>
      </c>
      <c r="C172" s="320">
        <v>1032</v>
      </c>
      <c r="D172" s="320">
        <v>1227</v>
      </c>
      <c r="E172" s="320">
        <v>1540</v>
      </c>
      <c r="F172" s="320">
        <v>1966</v>
      </c>
      <c r="G172" s="320">
        <v>2260</v>
      </c>
      <c r="H172" s="320">
        <v>2555</v>
      </c>
    </row>
    <row r="173" spans="1:8" x14ac:dyDescent="0.25">
      <c r="A173" s="319" t="s">
        <v>173</v>
      </c>
      <c r="B173" s="320">
        <v>916</v>
      </c>
      <c r="C173" s="320">
        <v>947</v>
      </c>
      <c r="D173" s="320">
        <v>1176</v>
      </c>
      <c r="E173" s="320">
        <v>1657</v>
      </c>
      <c r="F173" s="320">
        <v>1748</v>
      </c>
      <c r="G173" s="320">
        <v>2009</v>
      </c>
      <c r="H173" s="320">
        <v>2272</v>
      </c>
    </row>
    <row r="174" spans="1:8" x14ac:dyDescent="0.25">
      <c r="A174" s="319" t="s">
        <v>174</v>
      </c>
      <c r="B174" s="320">
        <v>976</v>
      </c>
      <c r="C174" s="320">
        <v>1102</v>
      </c>
      <c r="D174" s="320">
        <v>1253</v>
      </c>
      <c r="E174" s="320">
        <v>1765</v>
      </c>
      <c r="F174" s="320">
        <v>1862</v>
      </c>
      <c r="G174" s="320">
        <v>2141</v>
      </c>
      <c r="H174" s="320">
        <v>2420</v>
      </c>
    </row>
    <row r="175" spans="1:8" x14ac:dyDescent="0.25">
      <c r="A175" s="319" t="s">
        <v>175</v>
      </c>
      <c r="B175" s="320">
        <v>1128</v>
      </c>
      <c r="C175" s="320">
        <v>1136</v>
      </c>
      <c r="D175" s="320">
        <v>1492</v>
      </c>
      <c r="E175" s="320">
        <v>2018</v>
      </c>
      <c r="F175" s="320">
        <v>2217</v>
      </c>
      <c r="G175" s="320">
        <v>2549</v>
      </c>
      <c r="H175" s="320">
        <v>2882</v>
      </c>
    </row>
    <row r="176" spans="1:8" x14ac:dyDescent="0.25">
      <c r="A176" s="319" t="s">
        <v>176</v>
      </c>
      <c r="B176" s="320">
        <v>1394</v>
      </c>
      <c r="C176" s="320">
        <v>1475</v>
      </c>
      <c r="D176" s="320">
        <v>1764</v>
      </c>
      <c r="E176" s="320">
        <v>2329</v>
      </c>
      <c r="F176" s="320">
        <v>2993</v>
      </c>
      <c r="G176" s="320">
        <v>3442</v>
      </c>
      <c r="H176" s="320">
        <v>3890</v>
      </c>
    </row>
    <row r="177" spans="1:8" x14ac:dyDescent="0.25">
      <c r="A177" s="319" t="s">
        <v>177</v>
      </c>
      <c r="B177" s="320">
        <v>1054</v>
      </c>
      <c r="C177" s="320">
        <v>1062</v>
      </c>
      <c r="D177" s="320">
        <v>1394</v>
      </c>
      <c r="E177" s="320">
        <v>1686</v>
      </c>
      <c r="F177" s="320">
        <v>2073</v>
      </c>
      <c r="G177" s="320">
        <v>2384</v>
      </c>
      <c r="H177" s="320">
        <v>2694</v>
      </c>
    </row>
    <row r="178" spans="1:8" x14ac:dyDescent="0.25">
      <c r="A178" s="319" t="s">
        <v>178</v>
      </c>
      <c r="B178" s="320">
        <v>889</v>
      </c>
      <c r="C178" s="320">
        <v>895</v>
      </c>
      <c r="D178" s="320">
        <v>1176</v>
      </c>
      <c r="E178" s="320">
        <v>1623</v>
      </c>
      <c r="F178" s="320">
        <v>1875</v>
      </c>
      <c r="G178" s="320">
        <v>2156</v>
      </c>
      <c r="H178" s="320">
        <v>2437</v>
      </c>
    </row>
    <row r="179" spans="1:8" x14ac:dyDescent="0.25">
      <c r="A179" s="319" t="s">
        <v>179</v>
      </c>
      <c r="B179" s="320">
        <v>916</v>
      </c>
      <c r="C179" s="320">
        <v>947</v>
      </c>
      <c r="D179" s="320">
        <v>1176</v>
      </c>
      <c r="E179" s="320">
        <v>1433</v>
      </c>
      <c r="F179" s="320">
        <v>1748</v>
      </c>
      <c r="G179" s="320">
        <v>2009</v>
      </c>
      <c r="H179" s="320">
        <v>2272</v>
      </c>
    </row>
    <row r="180" spans="1:8" x14ac:dyDescent="0.25">
      <c r="A180" s="319" t="s">
        <v>180</v>
      </c>
      <c r="B180" s="320">
        <v>1084</v>
      </c>
      <c r="C180" s="320">
        <v>1203</v>
      </c>
      <c r="D180" s="320">
        <v>1389</v>
      </c>
      <c r="E180" s="320">
        <v>1783</v>
      </c>
      <c r="F180" s="320">
        <v>2358</v>
      </c>
      <c r="G180" s="320">
        <v>2711</v>
      </c>
      <c r="H180" s="320">
        <v>3065</v>
      </c>
    </row>
    <row r="181" spans="1:8" x14ac:dyDescent="0.25">
      <c r="A181" s="319" t="s">
        <v>181</v>
      </c>
      <c r="B181" s="320">
        <v>910</v>
      </c>
      <c r="C181" s="320">
        <v>1003</v>
      </c>
      <c r="D181" s="320">
        <v>1319</v>
      </c>
      <c r="E181" s="320">
        <v>1859</v>
      </c>
      <c r="F181" s="320">
        <v>2238</v>
      </c>
      <c r="G181" s="320">
        <v>2574</v>
      </c>
      <c r="H181" s="320">
        <v>2909</v>
      </c>
    </row>
    <row r="182" spans="1:8" x14ac:dyDescent="0.25">
      <c r="A182" s="319" t="s">
        <v>182</v>
      </c>
      <c r="B182" s="320">
        <v>916</v>
      </c>
      <c r="C182" s="320">
        <v>947</v>
      </c>
      <c r="D182" s="320">
        <v>1176</v>
      </c>
      <c r="E182" s="320">
        <v>1561</v>
      </c>
      <c r="F182" s="320">
        <v>1748</v>
      </c>
      <c r="G182" s="320">
        <v>2009</v>
      </c>
      <c r="H182" s="320">
        <v>2272</v>
      </c>
    </row>
    <row r="183" spans="1:8" x14ac:dyDescent="0.25">
      <c r="A183" s="319" t="s">
        <v>183</v>
      </c>
      <c r="B183" s="320">
        <v>952</v>
      </c>
      <c r="C183" s="320">
        <v>975</v>
      </c>
      <c r="D183" s="320">
        <v>1224</v>
      </c>
      <c r="E183" s="320">
        <v>1725</v>
      </c>
      <c r="F183" s="320">
        <v>2078</v>
      </c>
      <c r="G183" s="320">
        <v>2389</v>
      </c>
      <c r="H183" s="320">
        <v>2701</v>
      </c>
    </row>
    <row r="184" spans="1:8" x14ac:dyDescent="0.25">
      <c r="A184" s="319" t="s">
        <v>184</v>
      </c>
      <c r="B184" s="320">
        <v>1339</v>
      </c>
      <c r="C184" s="320">
        <v>1435</v>
      </c>
      <c r="D184" s="320">
        <v>1761</v>
      </c>
      <c r="E184" s="320">
        <v>2291</v>
      </c>
      <c r="F184" s="320">
        <v>2685</v>
      </c>
      <c r="G184" s="320">
        <v>3087</v>
      </c>
      <c r="H184" s="320">
        <v>3490</v>
      </c>
    </row>
    <row r="185" spans="1:8" x14ac:dyDescent="0.25">
      <c r="A185" s="319" t="s">
        <v>185</v>
      </c>
      <c r="B185" s="320">
        <v>1090</v>
      </c>
      <c r="C185" s="320">
        <v>1127</v>
      </c>
      <c r="D185" s="320">
        <v>1400</v>
      </c>
      <c r="E185" s="320">
        <v>1696</v>
      </c>
      <c r="F185" s="320">
        <v>2081</v>
      </c>
      <c r="G185" s="320">
        <v>2393</v>
      </c>
      <c r="H185" s="320">
        <v>2705</v>
      </c>
    </row>
    <row r="186" spans="1:8" x14ac:dyDescent="0.25">
      <c r="A186" s="319" t="s">
        <v>186</v>
      </c>
      <c r="B186" s="320">
        <v>913</v>
      </c>
      <c r="C186" s="320">
        <v>1067</v>
      </c>
      <c r="D186" s="320">
        <v>1313</v>
      </c>
      <c r="E186" s="320">
        <v>1587</v>
      </c>
      <c r="F186" s="320">
        <v>2096</v>
      </c>
      <c r="G186" s="320">
        <v>2410</v>
      </c>
      <c r="H186" s="320">
        <v>2724</v>
      </c>
    </row>
    <row r="187" spans="1:8" x14ac:dyDescent="0.25">
      <c r="A187" s="319" t="s">
        <v>187</v>
      </c>
      <c r="B187" s="320">
        <v>1159</v>
      </c>
      <c r="C187" s="320">
        <v>1211</v>
      </c>
      <c r="D187" s="320">
        <v>1463</v>
      </c>
      <c r="E187" s="320">
        <v>1911</v>
      </c>
      <c r="F187" s="320">
        <v>2047</v>
      </c>
      <c r="G187" s="320">
        <v>2354</v>
      </c>
      <c r="H187" s="320">
        <v>2661</v>
      </c>
    </row>
    <row r="188" spans="1:8" x14ac:dyDescent="0.25">
      <c r="A188" s="319" t="s">
        <v>188</v>
      </c>
      <c r="B188" s="320">
        <v>1033</v>
      </c>
      <c r="C188" s="320">
        <v>1040</v>
      </c>
      <c r="D188" s="320">
        <v>1366</v>
      </c>
      <c r="E188" s="320">
        <v>1696</v>
      </c>
      <c r="F188" s="320">
        <v>2216</v>
      </c>
      <c r="G188" s="320">
        <v>2548</v>
      </c>
      <c r="H188" s="320">
        <v>2880</v>
      </c>
    </row>
    <row r="189" spans="1:8" x14ac:dyDescent="0.25">
      <c r="A189" s="319" t="s">
        <v>189</v>
      </c>
      <c r="B189" s="320">
        <v>942</v>
      </c>
      <c r="C189" s="320">
        <v>949</v>
      </c>
      <c r="D189" s="320">
        <v>1246</v>
      </c>
      <c r="E189" s="320">
        <v>1545</v>
      </c>
      <c r="F189" s="320">
        <v>1774</v>
      </c>
      <c r="G189" s="320">
        <v>2039</v>
      </c>
      <c r="H189" s="320">
        <v>2306</v>
      </c>
    </row>
    <row r="190" spans="1:8" x14ac:dyDescent="0.25">
      <c r="A190" s="319" t="s">
        <v>190</v>
      </c>
      <c r="B190" s="320">
        <v>1645</v>
      </c>
      <c r="C190" s="320">
        <v>1799</v>
      </c>
      <c r="D190" s="320">
        <v>2102</v>
      </c>
      <c r="E190" s="320">
        <v>2787</v>
      </c>
      <c r="F190" s="320">
        <v>3399</v>
      </c>
      <c r="G190" s="320">
        <v>3909</v>
      </c>
      <c r="H190" s="320">
        <v>4418</v>
      </c>
    </row>
    <row r="191" spans="1:8" x14ac:dyDescent="0.25">
      <c r="A191" s="319" t="s">
        <v>191</v>
      </c>
      <c r="B191" s="320">
        <v>995</v>
      </c>
      <c r="C191" s="320">
        <v>1020</v>
      </c>
      <c r="D191" s="320">
        <v>1279</v>
      </c>
      <c r="E191" s="320">
        <v>1547</v>
      </c>
      <c r="F191" s="320">
        <v>2152</v>
      </c>
      <c r="G191" s="320">
        <v>2475</v>
      </c>
      <c r="H191" s="320">
        <v>2797</v>
      </c>
    </row>
    <row r="192" spans="1:8" x14ac:dyDescent="0.25">
      <c r="A192" s="319" t="s">
        <v>192</v>
      </c>
      <c r="B192" s="320">
        <v>967</v>
      </c>
      <c r="C192" s="320">
        <v>1106</v>
      </c>
      <c r="D192" s="320">
        <v>1241</v>
      </c>
      <c r="E192" s="320">
        <v>1749</v>
      </c>
      <c r="F192" s="320">
        <v>1844</v>
      </c>
      <c r="G192" s="320">
        <v>2120</v>
      </c>
      <c r="H192" s="320">
        <v>2397</v>
      </c>
    </row>
    <row r="193" spans="1:8" x14ac:dyDescent="0.25">
      <c r="A193" s="319" t="s">
        <v>193</v>
      </c>
      <c r="B193" s="320">
        <v>1007</v>
      </c>
      <c r="C193" s="320">
        <v>1140</v>
      </c>
      <c r="D193" s="320">
        <v>1293</v>
      </c>
      <c r="E193" s="320">
        <v>1656</v>
      </c>
      <c r="F193" s="320">
        <v>1852</v>
      </c>
      <c r="G193" s="320">
        <v>2129</v>
      </c>
      <c r="H193" s="320">
        <v>2407</v>
      </c>
    </row>
    <row r="194" spans="1:8" x14ac:dyDescent="0.25">
      <c r="A194" s="319" t="s">
        <v>194</v>
      </c>
      <c r="B194" s="320">
        <v>980</v>
      </c>
      <c r="C194" s="320">
        <v>1142</v>
      </c>
      <c r="D194" s="320">
        <v>1406</v>
      </c>
      <c r="E194" s="320">
        <v>1926</v>
      </c>
      <c r="F194" s="320">
        <v>2246</v>
      </c>
      <c r="G194" s="320">
        <v>2583</v>
      </c>
      <c r="H194" s="320">
        <v>2919</v>
      </c>
    </row>
    <row r="195" spans="1:8" x14ac:dyDescent="0.25">
      <c r="A195" s="319" t="s">
        <v>195</v>
      </c>
      <c r="B195" s="320">
        <v>916</v>
      </c>
      <c r="C195" s="320">
        <v>1047</v>
      </c>
      <c r="D195" s="320">
        <v>1176</v>
      </c>
      <c r="E195" s="320">
        <v>1657</v>
      </c>
      <c r="F195" s="320">
        <v>1748</v>
      </c>
      <c r="G195" s="320">
        <v>2009</v>
      </c>
      <c r="H195" s="320">
        <v>2272</v>
      </c>
    </row>
    <row r="196" spans="1:8" x14ac:dyDescent="0.25">
      <c r="A196" s="319" t="s">
        <v>196</v>
      </c>
      <c r="B196" s="320">
        <v>938</v>
      </c>
      <c r="C196" s="320">
        <v>1073</v>
      </c>
      <c r="D196" s="320">
        <v>1205</v>
      </c>
      <c r="E196" s="320">
        <v>1684</v>
      </c>
      <c r="F196" s="320">
        <v>1794</v>
      </c>
      <c r="G196" s="320">
        <v>2063</v>
      </c>
      <c r="H196" s="320">
        <v>2332</v>
      </c>
    </row>
    <row r="197" spans="1:8" x14ac:dyDescent="0.25">
      <c r="A197" s="319" t="s">
        <v>197</v>
      </c>
      <c r="B197" s="320">
        <v>980</v>
      </c>
      <c r="C197" s="320">
        <v>1142</v>
      </c>
      <c r="D197" s="320">
        <v>1406</v>
      </c>
      <c r="E197" s="320">
        <v>1926</v>
      </c>
      <c r="F197" s="320">
        <v>2246</v>
      </c>
      <c r="G197" s="320">
        <v>2583</v>
      </c>
      <c r="H197" s="320">
        <v>2919</v>
      </c>
    </row>
    <row r="198" spans="1:8" x14ac:dyDescent="0.25">
      <c r="A198" s="319" t="s">
        <v>198</v>
      </c>
      <c r="B198" s="320">
        <v>1077</v>
      </c>
      <c r="C198" s="320">
        <v>1114</v>
      </c>
      <c r="D198" s="320">
        <v>1384</v>
      </c>
      <c r="E198" s="320">
        <v>1674</v>
      </c>
      <c r="F198" s="320">
        <v>2057</v>
      </c>
      <c r="G198" s="320">
        <v>2366</v>
      </c>
      <c r="H198" s="320">
        <v>2674</v>
      </c>
    </row>
    <row r="199" spans="1:8" x14ac:dyDescent="0.25">
      <c r="A199" s="319" t="s">
        <v>199</v>
      </c>
      <c r="B199" s="320">
        <v>1077</v>
      </c>
      <c r="C199" s="320">
        <v>1114</v>
      </c>
      <c r="D199" s="320">
        <v>1384</v>
      </c>
      <c r="E199" s="320">
        <v>1816</v>
      </c>
      <c r="F199" s="320">
        <v>2057</v>
      </c>
      <c r="G199" s="320">
        <v>2366</v>
      </c>
      <c r="H199" s="320">
        <v>2674</v>
      </c>
    </row>
    <row r="200" spans="1:8" x14ac:dyDescent="0.25">
      <c r="A200" s="319" t="s">
        <v>200</v>
      </c>
      <c r="B200" s="320">
        <v>916</v>
      </c>
      <c r="C200" s="320">
        <v>1047</v>
      </c>
      <c r="D200" s="320">
        <v>1176</v>
      </c>
      <c r="E200" s="320">
        <v>1422</v>
      </c>
      <c r="F200" s="320">
        <v>1748</v>
      </c>
      <c r="G200" s="320">
        <v>2009</v>
      </c>
      <c r="H200" s="320">
        <v>2272</v>
      </c>
    </row>
    <row r="201" spans="1:8" x14ac:dyDescent="0.25">
      <c r="A201" s="319" t="s">
        <v>201</v>
      </c>
      <c r="B201" s="320">
        <v>1024</v>
      </c>
      <c r="C201" s="320">
        <v>1059</v>
      </c>
      <c r="D201" s="320">
        <v>1315</v>
      </c>
      <c r="E201" s="320">
        <v>1791</v>
      </c>
      <c r="F201" s="320">
        <v>1955</v>
      </c>
      <c r="G201" s="320">
        <v>2247</v>
      </c>
      <c r="H201" s="320">
        <v>2541</v>
      </c>
    </row>
    <row r="202" spans="1:8" x14ac:dyDescent="0.25">
      <c r="A202" s="319" t="s">
        <v>202</v>
      </c>
      <c r="B202" s="320">
        <v>916</v>
      </c>
      <c r="C202" s="320">
        <v>980</v>
      </c>
      <c r="D202" s="320">
        <v>1177</v>
      </c>
      <c r="E202" s="320">
        <v>1544</v>
      </c>
      <c r="F202" s="320">
        <v>1749</v>
      </c>
      <c r="G202" s="320">
        <v>2011</v>
      </c>
      <c r="H202" s="320">
        <v>2273</v>
      </c>
    </row>
    <row r="203" spans="1:8" x14ac:dyDescent="0.25">
      <c r="A203" s="319" t="s">
        <v>203</v>
      </c>
      <c r="B203" s="320">
        <v>1028</v>
      </c>
      <c r="C203" s="320">
        <v>1063</v>
      </c>
      <c r="D203" s="320">
        <v>1320</v>
      </c>
      <c r="E203" s="320">
        <v>1731</v>
      </c>
      <c r="F203" s="320">
        <v>1963</v>
      </c>
      <c r="G203" s="320">
        <v>2256</v>
      </c>
      <c r="H203" s="320">
        <v>2551</v>
      </c>
    </row>
    <row r="204" spans="1:8" x14ac:dyDescent="0.25">
      <c r="A204" s="319" t="s">
        <v>204</v>
      </c>
      <c r="B204" s="320">
        <v>1245</v>
      </c>
      <c r="C204" s="320">
        <v>1319</v>
      </c>
      <c r="D204" s="320">
        <v>1482</v>
      </c>
      <c r="E204" s="320">
        <v>2087</v>
      </c>
      <c r="F204" s="320">
        <v>2223</v>
      </c>
      <c r="G204" s="320">
        <v>2555</v>
      </c>
      <c r="H204" s="320">
        <v>2889</v>
      </c>
    </row>
    <row r="205" spans="1:8" x14ac:dyDescent="0.25">
      <c r="A205" s="319" t="s">
        <v>205</v>
      </c>
      <c r="B205" s="320">
        <v>1853</v>
      </c>
      <c r="C205" s="320">
        <v>1950</v>
      </c>
      <c r="D205" s="320">
        <v>2285</v>
      </c>
      <c r="E205" s="320">
        <v>2875</v>
      </c>
      <c r="F205" s="320">
        <v>3701</v>
      </c>
      <c r="G205" s="320">
        <v>4256</v>
      </c>
      <c r="H205" s="320">
        <v>4811</v>
      </c>
    </row>
    <row r="206" spans="1:8" x14ac:dyDescent="0.25">
      <c r="A206" s="319" t="s">
        <v>206</v>
      </c>
      <c r="B206" s="320">
        <v>1017</v>
      </c>
      <c r="C206" s="320">
        <v>1024</v>
      </c>
      <c r="D206" s="320">
        <v>1345</v>
      </c>
      <c r="E206" s="320">
        <v>1626</v>
      </c>
      <c r="F206" s="320">
        <v>1791</v>
      </c>
      <c r="G206" s="320">
        <v>2059</v>
      </c>
      <c r="H206" s="320">
        <v>2328</v>
      </c>
    </row>
    <row r="207" spans="1:8" x14ac:dyDescent="0.25">
      <c r="A207" s="319" t="s">
        <v>207</v>
      </c>
      <c r="B207" s="320">
        <v>993</v>
      </c>
      <c r="C207" s="320">
        <v>999</v>
      </c>
      <c r="D207" s="320">
        <v>1314</v>
      </c>
      <c r="E207" s="320">
        <v>1671</v>
      </c>
      <c r="F207" s="320">
        <v>1847</v>
      </c>
      <c r="G207" s="320">
        <v>2124</v>
      </c>
      <c r="H207" s="320">
        <v>2401</v>
      </c>
    </row>
    <row r="208" spans="1:8" x14ac:dyDescent="0.25">
      <c r="A208" s="319" t="s">
        <v>208</v>
      </c>
      <c r="B208" s="320">
        <v>916</v>
      </c>
      <c r="C208" s="320">
        <v>938</v>
      </c>
      <c r="D208" s="320">
        <v>1176</v>
      </c>
      <c r="E208" s="320">
        <v>1628</v>
      </c>
      <c r="F208" s="320">
        <v>1996</v>
      </c>
      <c r="G208" s="320">
        <v>2295</v>
      </c>
      <c r="H208" s="320">
        <v>2594</v>
      </c>
    </row>
    <row r="209" spans="1:8" x14ac:dyDescent="0.25">
      <c r="A209" s="319" t="s">
        <v>209</v>
      </c>
      <c r="B209" s="320">
        <v>1028</v>
      </c>
      <c r="C209" s="320">
        <v>1063</v>
      </c>
      <c r="D209" s="320">
        <v>1320</v>
      </c>
      <c r="E209" s="320">
        <v>1731</v>
      </c>
      <c r="F209" s="320">
        <v>1963</v>
      </c>
      <c r="G209" s="320">
        <v>2256</v>
      </c>
      <c r="H209" s="320">
        <v>2551</v>
      </c>
    </row>
    <row r="210" spans="1:8" x14ac:dyDescent="0.25">
      <c r="A210" s="319" t="s">
        <v>210</v>
      </c>
      <c r="B210" s="320">
        <v>917</v>
      </c>
      <c r="C210" s="320">
        <v>1050</v>
      </c>
      <c r="D210" s="320">
        <v>1179</v>
      </c>
      <c r="E210" s="320">
        <v>1563</v>
      </c>
      <c r="F210" s="320">
        <v>1570</v>
      </c>
      <c r="G210" s="320">
        <v>1805</v>
      </c>
      <c r="H210" s="320">
        <v>2041</v>
      </c>
    </row>
    <row r="211" spans="1:8" x14ac:dyDescent="0.25">
      <c r="A211" s="319" t="s">
        <v>211</v>
      </c>
      <c r="B211" s="320">
        <v>1339</v>
      </c>
      <c r="C211" s="320">
        <v>1435</v>
      </c>
      <c r="D211" s="320">
        <v>1761</v>
      </c>
      <c r="E211" s="320">
        <v>2291</v>
      </c>
      <c r="F211" s="320">
        <v>2685</v>
      </c>
      <c r="G211" s="320">
        <v>3087</v>
      </c>
      <c r="H211" s="320">
        <v>3490</v>
      </c>
    </row>
    <row r="212" spans="1:8" x14ac:dyDescent="0.25">
      <c r="A212" s="319" t="s">
        <v>212</v>
      </c>
      <c r="B212" s="320">
        <v>1002</v>
      </c>
      <c r="C212" s="320">
        <v>1008</v>
      </c>
      <c r="D212" s="320">
        <v>1326</v>
      </c>
      <c r="E212" s="320">
        <v>1602</v>
      </c>
      <c r="F212" s="320">
        <v>1970</v>
      </c>
      <c r="G212" s="320">
        <v>2265</v>
      </c>
      <c r="H212" s="320">
        <v>2561</v>
      </c>
    </row>
    <row r="213" spans="1:8" x14ac:dyDescent="0.25">
      <c r="A213" s="319" t="s">
        <v>213</v>
      </c>
      <c r="B213" s="320">
        <v>1028</v>
      </c>
      <c r="C213" s="320">
        <v>1063</v>
      </c>
      <c r="D213" s="320">
        <v>1320</v>
      </c>
      <c r="E213" s="320">
        <v>1731</v>
      </c>
      <c r="F213" s="320">
        <v>1963</v>
      </c>
      <c r="G213" s="320">
        <v>2256</v>
      </c>
      <c r="H213" s="320">
        <v>2551</v>
      </c>
    </row>
    <row r="214" spans="1:8" x14ac:dyDescent="0.25">
      <c r="A214" s="319" t="s">
        <v>214</v>
      </c>
      <c r="B214" s="320">
        <v>972</v>
      </c>
      <c r="C214" s="320">
        <v>1112</v>
      </c>
      <c r="D214" s="320">
        <v>1249</v>
      </c>
      <c r="E214" s="320">
        <v>1760</v>
      </c>
      <c r="F214" s="320">
        <v>2120</v>
      </c>
      <c r="G214" s="320">
        <v>2437</v>
      </c>
      <c r="H214" s="320">
        <v>2756</v>
      </c>
    </row>
    <row r="215" spans="1:8" x14ac:dyDescent="0.25">
      <c r="A215" s="319" t="s">
        <v>215</v>
      </c>
      <c r="B215" s="320">
        <v>1028</v>
      </c>
      <c r="C215" s="320">
        <v>1063</v>
      </c>
      <c r="D215" s="320">
        <v>1320</v>
      </c>
      <c r="E215" s="320">
        <v>1731</v>
      </c>
      <c r="F215" s="320">
        <v>1963</v>
      </c>
      <c r="G215" s="320">
        <v>2256</v>
      </c>
      <c r="H215" s="320">
        <v>2551</v>
      </c>
    </row>
    <row r="216" spans="1:8" x14ac:dyDescent="0.25">
      <c r="A216" s="319" t="s">
        <v>216</v>
      </c>
      <c r="B216" s="320">
        <v>916</v>
      </c>
      <c r="C216" s="320">
        <v>1047</v>
      </c>
      <c r="D216" s="320">
        <v>1176</v>
      </c>
      <c r="E216" s="320">
        <v>1657</v>
      </c>
      <c r="F216" s="320">
        <v>1784</v>
      </c>
      <c r="G216" s="320">
        <v>2051</v>
      </c>
      <c r="H216" s="320">
        <v>2319</v>
      </c>
    </row>
    <row r="217" spans="1:8" x14ac:dyDescent="0.25">
      <c r="A217" s="319" t="s">
        <v>217</v>
      </c>
      <c r="B217" s="320">
        <v>916</v>
      </c>
      <c r="C217" s="320">
        <v>947</v>
      </c>
      <c r="D217" s="320">
        <v>1176</v>
      </c>
      <c r="E217" s="320">
        <v>1602</v>
      </c>
      <c r="F217" s="320">
        <v>1608</v>
      </c>
      <c r="G217" s="320">
        <v>1848</v>
      </c>
      <c r="H217" s="320">
        <v>2090</v>
      </c>
    </row>
    <row r="218" spans="1:8" x14ac:dyDescent="0.25">
      <c r="A218" s="319" t="s">
        <v>218</v>
      </c>
      <c r="B218" s="320">
        <v>1255</v>
      </c>
      <c r="C218" s="320">
        <v>1311</v>
      </c>
      <c r="D218" s="320">
        <v>1605</v>
      </c>
      <c r="E218" s="320">
        <v>2107</v>
      </c>
      <c r="F218" s="320">
        <v>2485</v>
      </c>
      <c r="G218" s="320">
        <v>2857</v>
      </c>
      <c r="H218" s="320">
        <v>3230</v>
      </c>
    </row>
    <row r="219" spans="1:8" x14ac:dyDescent="0.25">
      <c r="A219" s="319" t="s">
        <v>219</v>
      </c>
      <c r="B219" s="320">
        <v>1021</v>
      </c>
      <c r="C219" s="320">
        <v>1056</v>
      </c>
      <c r="D219" s="320">
        <v>1313</v>
      </c>
      <c r="E219" s="320">
        <v>1849</v>
      </c>
      <c r="F219" s="320">
        <v>1951</v>
      </c>
      <c r="G219" s="320">
        <v>2243</v>
      </c>
      <c r="H219" s="320">
        <v>2536</v>
      </c>
    </row>
    <row r="220" spans="1:8" x14ac:dyDescent="0.25">
      <c r="A220" s="319" t="s">
        <v>220</v>
      </c>
      <c r="B220" s="320">
        <v>889</v>
      </c>
      <c r="C220" s="320">
        <v>895</v>
      </c>
      <c r="D220" s="320">
        <v>1176</v>
      </c>
      <c r="E220" s="320">
        <v>1657</v>
      </c>
      <c r="F220" s="320">
        <v>1748</v>
      </c>
      <c r="G220" s="320">
        <v>2009</v>
      </c>
      <c r="H220" s="320">
        <v>2272</v>
      </c>
    </row>
    <row r="221" spans="1:8" x14ac:dyDescent="0.25">
      <c r="A221" s="319" t="s">
        <v>221</v>
      </c>
      <c r="B221" s="320">
        <v>916</v>
      </c>
      <c r="C221" s="320">
        <v>947</v>
      </c>
      <c r="D221" s="320">
        <v>1176</v>
      </c>
      <c r="E221" s="320">
        <v>1657</v>
      </c>
      <c r="F221" s="320">
        <v>1748</v>
      </c>
      <c r="G221" s="320">
        <v>2009</v>
      </c>
      <c r="H221" s="320">
        <v>2272</v>
      </c>
    </row>
    <row r="222" spans="1:8" x14ac:dyDescent="0.25">
      <c r="A222" s="319" t="s">
        <v>222</v>
      </c>
      <c r="B222" s="320">
        <v>1010</v>
      </c>
      <c r="C222" s="320">
        <v>1202</v>
      </c>
      <c r="D222" s="320">
        <v>1489</v>
      </c>
      <c r="E222" s="320">
        <v>1970</v>
      </c>
      <c r="F222" s="320">
        <v>2477</v>
      </c>
      <c r="G222" s="320">
        <v>2848</v>
      </c>
      <c r="H222" s="320">
        <v>3220</v>
      </c>
    </row>
    <row r="223" spans="1:8" x14ac:dyDescent="0.25">
      <c r="A223" s="319" t="s">
        <v>223</v>
      </c>
      <c r="B223" s="320">
        <v>1028</v>
      </c>
      <c r="C223" s="320">
        <v>1063</v>
      </c>
      <c r="D223" s="320">
        <v>1320</v>
      </c>
      <c r="E223" s="320">
        <v>1731</v>
      </c>
      <c r="F223" s="320">
        <v>1963</v>
      </c>
      <c r="G223" s="320">
        <v>2256</v>
      </c>
      <c r="H223" s="320">
        <v>2551</v>
      </c>
    </row>
    <row r="224" spans="1:8" x14ac:dyDescent="0.25">
      <c r="A224" s="319" t="s">
        <v>224</v>
      </c>
      <c r="B224" s="320">
        <v>895</v>
      </c>
      <c r="C224" s="320">
        <v>902</v>
      </c>
      <c r="D224" s="320">
        <v>1176</v>
      </c>
      <c r="E224" s="320">
        <v>1657</v>
      </c>
      <c r="F224" s="320">
        <v>1748</v>
      </c>
      <c r="G224" s="320">
        <v>2009</v>
      </c>
      <c r="H224" s="320">
        <v>2272</v>
      </c>
    </row>
    <row r="225" spans="1:8" x14ac:dyDescent="0.25">
      <c r="A225" s="319" t="s">
        <v>225</v>
      </c>
      <c r="B225" s="320">
        <v>916</v>
      </c>
      <c r="C225" s="320">
        <v>939</v>
      </c>
      <c r="D225" s="320">
        <v>1176</v>
      </c>
      <c r="E225" s="320">
        <v>1657</v>
      </c>
      <c r="F225" s="320">
        <v>1748</v>
      </c>
      <c r="G225" s="320">
        <v>2009</v>
      </c>
      <c r="H225" s="320">
        <v>2272</v>
      </c>
    </row>
    <row r="226" spans="1:8" x14ac:dyDescent="0.25">
      <c r="A226" s="319" t="s">
        <v>226</v>
      </c>
      <c r="B226" s="320">
        <v>1645</v>
      </c>
      <c r="C226" s="320">
        <v>1799</v>
      </c>
      <c r="D226" s="320">
        <v>2102</v>
      </c>
      <c r="E226" s="320">
        <v>2787</v>
      </c>
      <c r="F226" s="320">
        <v>3399</v>
      </c>
      <c r="G226" s="320">
        <v>3909</v>
      </c>
      <c r="H226" s="320">
        <v>4418</v>
      </c>
    </row>
    <row r="227" spans="1:8" x14ac:dyDescent="0.25">
      <c r="A227" s="319" t="s">
        <v>227</v>
      </c>
      <c r="B227" s="320">
        <v>1118</v>
      </c>
      <c r="C227" s="320">
        <v>1138</v>
      </c>
      <c r="D227" s="320">
        <v>1452</v>
      </c>
      <c r="E227" s="320">
        <v>1934</v>
      </c>
      <c r="F227" s="320">
        <v>2325</v>
      </c>
      <c r="G227" s="320">
        <v>2674</v>
      </c>
      <c r="H227" s="320">
        <v>3022</v>
      </c>
    </row>
    <row r="228" spans="1:8" x14ac:dyDescent="0.25">
      <c r="A228" s="319" t="s">
        <v>228</v>
      </c>
      <c r="B228" s="320">
        <v>1028</v>
      </c>
      <c r="C228" s="320">
        <v>1063</v>
      </c>
      <c r="D228" s="320">
        <v>1320</v>
      </c>
      <c r="E228" s="320">
        <v>1731</v>
      </c>
      <c r="F228" s="320">
        <v>1963</v>
      </c>
      <c r="G228" s="320">
        <v>2256</v>
      </c>
      <c r="H228" s="320">
        <v>2551</v>
      </c>
    </row>
    <row r="229" spans="1:8" x14ac:dyDescent="0.25">
      <c r="A229" s="319" t="s">
        <v>229</v>
      </c>
      <c r="B229" s="320">
        <v>933</v>
      </c>
      <c r="C229" s="320">
        <v>964</v>
      </c>
      <c r="D229" s="320">
        <v>1198</v>
      </c>
      <c r="E229" s="320">
        <v>1684</v>
      </c>
      <c r="F229" s="320">
        <v>1781</v>
      </c>
      <c r="G229" s="320">
        <v>2047</v>
      </c>
      <c r="H229" s="320">
        <v>2315</v>
      </c>
    </row>
    <row r="230" spans="1:8" x14ac:dyDescent="0.25">
      <c r="A230" s="319" t="s">
        <v>230</v>
      </c>
      <c r="B230" s="320">
        <v>937</v>
      </c>
      <c r="C230" s="320">
        <v>969</v>
      </c>
      <c r="D230" s="320">
        <v>1203</v>
      </c>
      <c r="E230" s="320">
        <v>1456</v>
      </c>
      <c r="F230" s="320">
        <v>1788</v>
      </c>
      <c r="G230" s="320">
        <v>2056</v>
      </c>
      <c r="H230" s="320">
        <v>2324</v>
      </c>
    </row>
    <row r="231" spans="1:8" x14ac:dyDescent="0.25">
      <c r="A231" s="319" t="s">
        <v>231</v>
      </c>
      <c r="B231" s="320">
        <v>932</v>
      </c>
      <c r="C231" s="320">
        <v>938</v>
      </c>
      <c r="D231" s="320">
        <v>1203</v>
      </c>
      <c r="E231" s="320">
        <v>1597</v>
      </c>
      <c r="F231" s="320">
        <v>1602</v>
      </c>
      <c r="G231" s="320">
        <v>1842</v>
      </c>
      <c r="H231" s="320">
        <v>2082</v>
      </c>
    </row>
    <row r="232" spans="1:8" x14ac:dyDescent="0.25">
      <c r="A232" s="319" t="s">
        <v>232</v>
      </c>
      <c r="B232" s="320">
        <v>1012</v>
      </c>
      <c r="C232" s="320">
        <v>1205</v>
      </c>
      <c r="D232" s="320">
        <v>1493</v>
      </c>
      <c r="E232" s="320">
        <v>1979</v>
      </c>
      <c r="F232" s="320">
        <v>2485</v>
      </c>
      <c r="G232" s="320">
        <v>2857</v>
      </c>
      <c r="H232" s="320">
        <v>3230</v>
      </c>
    </row>
    <row r="233" spans="1:8" x14ac:dyDescent="0.25">
      <c r="A233" s="319" t="s">
        <v>233</v>
      </c>
      <c r="B233" s="320">
        <v>1974</v>
      </c>
      <c r="C233" s="320">
        <v>2125</v>
      </c>
      <c r="D233" s="320">
        <v>2501</v>
      </c>
      <c r="E233" s="320">
        <v>3211</v>
      </c>
      <c r="F233" s="320">
        <v>3692</v>
      </c>
      <c r="G233" s="320">
        <v>4245</v>
      </c>
      <c r="H233" s="320">
        <v>4799</v>
      </c>
    </row>
    <row r="234" spans="1:8" x14ac:dyDescent="0.25">
      <c r="A234" s="319" t="s">
        <v>234</v>
      </c>
      <c r="B234" s="320">
        <v>1021</v>
      </c>
      <c r="C234" s="320">
        <v>1038</v>
      </c>
      <c r="D234" s="320">
        <v>1311</v>
      </c>
      <c r="E234" s="320">
        <v>1586</v>
      </c>
      <c r="F234" s="320">
        <v>2225</v>
      </c>
      <c r="G234" s="320">
        <v>2558</v>
      </c>
      <c r="H234" s="320">
        <v>2892</v>
      </c>
    </row>
    <row r="235" spans="1:8" x14ac:dyDescent="0.25">
      <c r="A235" s="319" t="s">
        <v>235</v>
      </c>
      <c r="B235" s="320">
        <v>916</v>
      </c>
      <c r="C235" s="320">
        <v>942</v>
      </c>
      <c r="D235" s="320">
        <v>1176</v>
      </c>
      <c r="E235" s="320">
        <v>1422</v>
      </c>
      <c r="F235" s="320">
        <v>1748</v>
      </c>
      <c r="G235" s="320">
        <v>2009</v>
      </c>
      <c r="H235" s="320">
        <v>2272</v>
      </c>
    </row>
    <row r="236" spans="1:8" x14ac:dyDescent="0.25">
      <c r="A236" s="319" t="s">
        <v>236</v>
      </c>
      <c r="B236" s="320">
        <v>1155</v>
      </c>
      <c r="C236" s="320">
        <v>1209</v>
      </c>
      <c r="D236" s="320">
        <v>1432</v>
      </c>
      <c r="E236" s="320">
        <v>1998</v>
      </c>
      <c r="F236" s="320">
        <v>2164</v>
      </c>
      <c r="G236" s="320">
        <v>2488</v>
      </c>
      <c r="H236" s="320">
        <v>2813</v>
      </c>
    </row>
    <row r="237" spans="1:8" x14ac:dyDescent="0.25">
      <c r="A237" s="319" t="s">
        <v>237</v>
      </c>
      <c r="B237" s="320">
        <v>916</v>
      </c>
      <c r="C237" s="320">
        <v>1047</v>
      </c>
      <c r="D237" s="320">
        <v>1176</v>
      </c>
      <c r="E237" s="320">
        <v>1543</v>
      </c>
      <c r="F237" s="320">
        <v>1748</v>
      </c>
      <c r="G237" s="320">
        <v>2009</v>
      </c>
      <c r="H237" s="320">
        <v>2272</v>
      </c>
    </row>
    <row r="238" spans="1:8" x14ac:dyDescent="0.25">
      <c r="A238" s="319" t="s">
        <v>238</v>
      </c>
      <c r="B238" s="320">
        <v>1032</v>
      </c>
      <c r="C238" s="320">
        <v>1145</v>
      </c>
      <c r="D238" s="320">
        <v>1326</v>
      </c>
      <c r="E238" s="320">
        <v>1868</v>
      </c>
      <c r="F238" s="320">
        <v>2148</v>
      </c>
      <c r="G238" s="320">
        <v>2470</v>
      </c>
      <c r="H238" s="320">
        <v>2792</v>
      </c>
    </row>
    <row r="239" spans="1:8" x14ac:dyDescent="0.25">
      <c r="A239" s="319" t="s">
        <v>239</v>
      </c>
      <c r="B239" s="320">
        <v>993</v>
      </c>
      <c r="C239" s="320">
        <v>999</v>
      </c>
      <c r="D239" s="320">
        <v>1314</v>
      </c>
      <c r="E239" s="320">
        <v>1743</v>
      </c>
      <c r="F239" s="320">
        <v>1749</v>
      </c>
      <c r="G239" s="320">
        <v>2011</v>
      </c>
      <c r="H239" s="320">
        <v>2273</v>
      </c>
    </row>
    <row r="240" spans="1:8" x14ac:dyDescent="0.25">
      <c r="A240" s="319" t="s">
        <v>240</v>
      </c>
      <c r="B240" s="320">
        <v>924</v>
      </c>
      <c r="C240" s="320">
        <v>1037</v>
      </c>
      <c r="D240" s="320">
        <v>1363</v>
      </c>
      <c r="E240" s="320">
        <v>1921</v>
      </c>
      <c r="F240" s="320">
        <v>2011</v>
      </c>
      <c r="G240" s="320">
        <v>2312</v>
      </c>
      <c r="H240" s="320">
        <v>2614</v>
      </c>
    </row>
    <row r="241" spans="1:8" x14ac:dyDescent="0.25">
      <c r="A241" s="319" t="s">
        <v>241</v>
      </c>
      <c r="B241" s="320">
        <v>1313</v>
      </c>
      <c r="C241" s="320">
        <v>1320</v>
      </c>
      <c r="D241" s="320">
        <v>1658</v>
      </c>
      <c r="E241" s="320">
        <v>2064</v>
      </c>
      <c r="F241" s="320">
        <v>2278</v>
      </c>
      <c r="G241" s="320">
        <v>2619</v>
      </c>
      <c r="H241" s="320">
        <v>2961</v>
      </c>
    </row>
    <row r="242" spans="1:8" x14ac:dyDescent="0.25">
      <c r="A242" s="319" t="s">
        <v>242</v>
      </c>
      <c r="B242" s="320">
        <v>1049</v>
      </c>
      <c r="C242" s="320">
        <v>1345</v>
      </c>
      <c r="D242" s="320">
        <v>1547</v>
      </c>
      <c r="E242" s="320">
        <v>1873</v>
      </c>
      <c r="F242" s="320">
        <v>2624</v>
      </c>
      <c r="G242" s="320">
        <v>3017</v>
      </c>
      <c r="H242" s="320">
        <v>3411</v>
      </c>
    </row>
    <row r="243" spans="1:8" x14ac:dyDescent="0.25">
      <c r="A243" s="319" t="s">
        <v>243</v>
      </c>
      <c r="B243" s="320">
        <v>1394</v>
      </c>
      <c r="C243" s="320">
        <v>1475</v>
      </c>
      <c r="D243" s="320">
        <v>1764</v>
      </c>
      <c r="E243" s="320">
        <v>2329</v>
      </c>
      <c r="F243" s="320">
        <v>2993</v>
      </c>
      <c r="G243" s="320">
        <v>3442</v>
      </c>
      <c r="H243" s="320">
        <v>3890</v>
      </c>
    </row>
    <row r="244" spans="1:8" x14ac:dyDescent="0.25">
      <c r="A244" s="319" t="s">
        <v>244</v>
      </c>
      <c r="B244" s="320">
        <v>1080</v>
      </c>
      <c r="C244" s="320">
        <v>1235</v>
      </c>
      <c r="D244" s="320">
        <v>1387</v>
      </c>
      <c r="E244" s="320">
        <v>1833</v>
      </c>
      <c r="F244" s="320">
        <v>2061</v>
      </c>
      <c r="G244" s="320">
        <v>2369</v>
      </c>
      <c r="H244" s="320">
        <v>2679</v>
      </c>
    </row>
    <row r="245" spans="1:8" x14ac:dyDescent="0.25">
      <c r="A245" s="319" t="s">
        <v>245</v>
      </c>
      <c r="B245" s="320">
        <v>1194</v>
      </c>
      <c r="C245" s="320">
        <v>1264</v>
      </c>
      <c r="D245" s="320">
        <v>1535</v>
      </c>
      <c r="E245" s="320">
        <v>2061</v>
      </c>
      <c r="F245" s="320">
        <v>2249</v>
      </c>
      <c r="G245" s="320">
        <v>2585</v>
      </c>
      <c r="H245" s="320">
        <v>2923</v>
      </c>
    </row>
    <row r="246" spans="1:8" x14ac:dyDescent="0.25">
      <c r="A246" s="319" t="s">
        <v>246</v>
      </c>
      <c r="B246" s="320">
        <v>1138</v>
      </c>
      <c r="C246" s="320">
        <v>1145</v>
      </c>
      <c r="D246" s="320">
        <v>1413</v>
      </c>
      <c r="E246" s="320">
        <v>1799</v>
      </c>
      <c r="F246" s="320">
        <v>1883</v>
      </c>
      <c r="G246" s="320">
        <v>2165</v>
      </c>
      <c r="H246" s="320">
        <v>2447</v>
      </c>
    </row>
    <row r="247" spans="1:8" x14ac:dyDescent="0.25">
      <c r="A247" s="319" t="s">
        <v>247</v>
      </c>
      <c r="B247" s="320">
        <v>880</v>
      </c>
      <c r="C247" s="320">
        <v>1043</v>
      </c>
      <c r="D247" s="320">
        <v>1298</v>
      </c>
      <c r="E247" s="320">
        <v>1830</v>
      </c>
      <c r="F247" s="320">
        <v>2025</v>
      </c>
      <c r="G247" s="320">
        <v>2328</v>
      </c>
      <c r="H247" s="320">
        <v>2632</v>
      </c>
    </row>
    <row r="248" spans="1:8" x14ac:dyDescent="0.25">
      <c r="A248" s="319" t="s">
        <v>248</v>
      </c>
      <c r="B248" s="320">
        <v>947</v>
      </c>
      <c r="C248" s="320">
        <v>949</v>
      </c>
      <c r="D248" s="320">
        <v>1216</v>
      </c>
      <c r="E248" s="320">
        <v>1471</v>
      </c>
      <c r="F248" s="320">
        <v>1808</v>
      </c>
      <c r="G248" s="320">
        <v>2078</v>
      </c>
      <c r="H248" s="320">
        <v>2350</v>
      </c>
    </row>
    <row r="249" spans="1:8" x14ac:dyDescent="0.25">
      <c r="A249" s="319" t="s">
        <v>249</v>
      </c>
      <c r="B249" s="320">
        <v>1040</v>
      </c>
      <c r="C249" s="320">
        <v>1095</v>
      </c>
      <c r="D249" s="320">
        <v>1348</v>
      </c>
      <c r="E249" s="320">
        <v>1843</v>
      </c>
      <c r="F249" s="320">
        <v>2094</v>
      </c>
      <c r="G249" s="320">
        <v>2407</v>
      </c>
      <c r="H249" s="320">
        <v>2722</v>
      </c>
    </row>
    <row r="250" spans="1:8" x14ac:dyDescent="0.25">
      <c r="A250" s="319" t="s">
        <v>250</v>
      </c>
      <c r="B250" s="320">
        <v>912</v>
      </c>
      <c r="C250" s="320">
        <v>917</v>
      </c>
      <c r="D250" s="320">
        <v>1206</v>
      </c>
      <c r="E250" s="320">
        <v>1458</v>
      </c>
      <c r="F250" s="320">
        <v>1792</v>
      </c>
      <c r="G250" s="320">
        <v>2060</v>
      </c>
      <c r="H250" s="320">
        <v>2329</v>
      </c>
    </row>
    <row r="251" spans="1:8" x14ac:dyDescent="0.25">
      <c r="A251" s="319" t="s">
        <v>251</v>
      </c>
      <c r="B251" s="320">
        <v>889</v>
      </c>
      <c r="C251" s="320">
        <v>895</v>
      </c>
      <c r="D251" s="320">
        <v>1176</v>
      </c>
      <c r="E251" s="320">
        <v>1561</v>
      </c>
      <c r="F251" s="320">
        <v>1566</v>
      </c>
      <c r="G251" s="320">
        <v>1800</v>
      </c>
      <c r="H251" s="320">
        <v>2035</v>
      </c>
    </row>
    <row r="252" spans="1:8" x14ac:dyDescent="0.25">
      <c r="A252" s="319" t="s">
        <v>252</v>
      </c>
      <c r="B252" s="320">
        <v>1974</v>
      </c>
      <c r="C252" s="320">
        <v>2125</v>
      </c>
      <c r="D252" s="320">
        <v>2501</v>
      </c>
      <c r="E252" s="320">
        <v>3211</v>
      </c>
      <c r="F252" s="320">
        <v>3692</v>
      </c>
      <c r="G252" s="320">
        <v>4245</v>
      </c>
      <c r="H252" s="320">
        <v>4799</v>
      </c>
    </row>
    <row r="253" spans="1:8" x14ac:dyDescent="0.25">
      <c r="A253" s="319" t="s">
        <v>253</v>
      </c>
      <c r="B253" s="320">
        <v>1387</v>
      </c>
      <c r="C253" s="320">
        <v>1556</v>
      </c>
      <c r="D253" s="320">
        <v>1895</v>
      </c>
      <c r="E253" s="320">
        <v>2399</v>
      </c>
      <c r="F253" s="320">
        <v>2867</v>
      </c>
      <c r="G253" s="320">
        <v>3296</v>
      </c>
      <c r="H253" s="320">
        <v>3727</v>
      </c>
    </row>
    <row r="254" spans="1:8" x14ac:dyDescent="0.25">
      <c r="A254" s="319" t="s">
        <v>254</v>
      </c>
      <c r="B254" s="320">
        <v>1028</v>
      </c>
      <c r="C254" s="320">
        <v>1063</v>
      </c>
      <c r="D254" s="320">
        <v>1320</v>
      </c>
      <c r="E254" s="320">
        <v>1731</v>
      </c>
      <c r="F254" s="320">
        <v>1963</v>
      </c>
      <c r="G254" s="320">
        <v>2256</v>
      </c>
      <c r="H254" s="320">
        <v>2551</v>
      </c>
    </row>
    <row r="255" spans="1:8" x14ac:dyDescent="0.25">
      <c r="A255" s="319" t="s">
        <v>255</v>
      </c>
      <c r="B255" s="320">
        <v>1229</v>
      </c>
      <c r="C255" s="320">
        <v>1361</v>
      </c>
      <c r="D255" s="320">
        <v>1527</v>
      </c>
      <c r="E255" s="320">
        <v>2152</v>
      </c>
      <c r="F255" s="320">
        <v>2340</v>
      </c>
      <c r="G255" s="320">
        <v>2691</v>
      </c>
      <c r="H255" s="320">
        <v>3042</v>
      </c>
    </row>
    <row r="256" spans="1:8" x14ac:dyDescent="0.25">
      <c r="A256" s="319" t="s">
        <v>256</v>
      </c>
      <c r="B256" s="320">
        <v>962</v>
      </c>
      <c r="C256" s="320">
        <v>1080</v>
      </c>
      <c r="D256" s="320">
        <v>1419</v>
      </c>
      <c r="E256" s="320">
        <v>1716</v>
      </c>
      <c r="F256" s="320">
        <v>2109</v>
      </c>
      <c r="G256" s="320">
        <v>2425</v>
      </c>
      <c r="H256" s="320">
        <v>2741</v>
      </c>
    </row>
    <row r="257" spans="1:8" x14ac:dyDescent="0.25">
      <c r="A257" s="319" t="s">
        <v>257</v>
      </c>
      <c r="B257" s="320">
        <v>1179</v>
      </c>
      <c r="C257" s="320">
        <v>1236</v>
      </c>
      <c r="D257" s="320">
        <v>1514</v>
      </c>
      <c r="E257" s="320">
        <v>1831</v>
      </c>
      <c r="F257" s="320">
        <v>2250</v>
      </c>
      <c r="G257" s="320">
        <v>2587</v>
      </c>
      <c r="H257" s="320">
        <v>2925</v>
      </c>
    </row>
    <row r="258" spans="1:8" x14ac:dyDescent="0.25">
      <c r="A258" s="319" t="s">
        <v>258</v>
      </c>
      <c r="B258" s="320">
        <v>967</v>
      </c>
      <c r="C258" s="320">
        <v>1038</v>
      </c>
      <c r="D258" s="320">
        <v>1241</v>
      </c>
      <c r="E258" s="320">
        <v>1639</v>
      </c>
      <c r="F258" s="320">
        <v>1810</v>
      </c>
      <c r="G258" s="320">
        <v>2081</v>
      </c>
      <c r="H258" s="320">
        <v>2353</v>
      </c>
    </row>
    <row r="259" spans="1:8" x14ac:dyDescent="0.25">
      <c r="A259" s="319" t="s">
        <v>259</v>
      </c>
      <c r="B259" s="320">
        <v>916</v>
      </c>
      <c r="C259" s="320">
        <v>937</v>
      </c>
      <c r="D259" s="320">
        <v>1176</v>
      </c>
      <c r="E259" s="320">
        <v>1422</v>
      </c>
      <c r="F259" s="320">
        <v>1748</v>
      </c>
      <c r="G259" s="320">
        <v>2009</v>
      </c>
      <c r="H259" s="320">
        <v>2272</v>
      </c>
    </row>
    <row r="260" spans="1:8" x14ac:dyDescent="0.25">
      <c r="A260" s="319" t="s">
        <v>260</v>
      </c>
      <c r="B260" s="320">
        <v>916</v>
      </c>
      <c r="C260" s="320">
        <v>947</v>
      </c>
      <c r="D260" s="320">
        <v>1176</v>
      </c>
      <c r="E260" s="320">
        <v>1657</v>
      </c>
      <c r="F260" s="320">
        <v>1748</v>
      </c>
      <c r="G260" s="320">
        <v>2009</v>
      </c>
      <c r="H260" s="320">
        <v>2272</v>
      </c>
    </row>
  </sheetData>
  <sheetProtection algorithmName="SHA-512" hashValue="EeZWM1jgFknvUlr1AhLt9kqJfrXHpVLCfwH22xee1vuHJQ5W09S2E8K1Cv1rRGyPqnhXMzDn0TZDvFWt3dSLsQ==" saltValue="dzGFo/hvV56yiMiYb+twJQ==" spinCount="100000" sheet="1" autoFilter="0"/>
  <printOptions horizontalCentered="1"/>
  <pageMargins left="0.25" right="0.25" top="0.75" bottom="0.75" header="0.3" footer="0.3"/>
  <pageSetup scale="78"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27DC3-650F-47D8-8031-D25BE352AFED}">
  <sheetPr>
    <pageSetUpPr fitToPage="1"/>
  </sheetPr>
  <dimension ref="A1:I1799"/>
  <sheetViews>
    <sheetView showGridLines="0" zoomScaleNormal="100" workbookViewId="0"/>
  </sheetViews>
  <sheetFormatPr defaultRowHeight="15" x14ac:dyDescent="0.25"/>
  <cols>
    <col min="1" max="1" width="56.7109375" style="319" bestFit="1" customWidth="1"/>
    <col min="2" max="2" width="8.7109375" style="319" bestFit="1" customWidth="1"/>
    <col min="3" max="9" width="9.140625" style="319"/>
  </cols>
  <sheetData>
    <row r="1" spans="1:9" ht="18.75" x14ac:dyDescent="0.3">
      <c r="A1" s="321" t="s">
        <v>600</v>
      </c>
    </row>
    <row r="2" spans="1:9" x14ac:dyDescent="0.25">
      <c r="A2" s="319" t="s">
        <v>616</v>
      </c>
      <c r="C2" s="313">
        <v>2024</v>
      </c>
      <c r="D2" s="319" t="s">
        <v>614</v>
      </c>
    </row>
    <row r="3" spans="1:9" x14ac:dyDescent="0.25">
      <c r="A3" s="319" t="s">
        <v>598</v>
      </c>
      <c r="C3" s="313"/>
      <c r="D3" s="319" t="s">
        <v>614</v>
      </c>
    </row>
    <row r="4" spans="1:9" x14ac:dyDescent="0.25">
      <c r="A4" s="312" t="s">
        <v>617</v>
      </c>
      <c r="C4" s="322" t="s">
        <v>597</v>
      </c>
      <c r="D4" s="323"/>
      <c r="E4" s="323"/>
      <c r="F4" s="323"/>
      <c r="G4" s="323"/>
      <c r="H4" s="323"/>
      <c r="I4" s="323"/>
    </row>
    <row r="5" spans="1:9" x14ac:dyDescent="0.25">
      <c r="A5" s="312"/>
      <c r="C5" s="324">
        <v>0</v>
      </c>
      <c r="D5" s="324">
        <v>1</v>
      </c>
      <c r="E5" s="324">
        <v>2</v>
      </c>
      <c r="F5" s="324">
        <v>3</v>
      </c>
      <c r="G5" s="324">
        <v>4</v>
      </c>
      <c r="H5" s="324">
        <v>5</v>
      </c>
      <c r="I5" s="324">
        <v>6</v>
      </c>
    </row>
    <row r="6" spans="1:9" x14ac:dyDescent="0.25">
      <c r="A6" s="312" t="s">
        <v>599</v>
      </c>
      <c r="B6" s="325" t="s">
        <v>457</v>
      </c>
      <c r="C6" s="317" t="s">
        <v>601</v>
      </c>
      <c r="D6" s="317" t="s">
        <v>602</v>
      </c>
      <c r="E6" s="317" t="s">
        <v>603</v>
      </c>
      <c r="F6" s="317" t="s">
        <v>604</v>
      </c>
      <c r="G6" s="317" t="s">
        <v>605</v>
      </c>
      <c r="H6" s="317" t="s">
        <v>606</v>
      </c>
      <c r="I6" s="317" t="s">
        <v>607</v>
      </c>
    </row>
    <row r="7" spans="1:9" x14ac:dyDescent="0.25">
      <c r="A7" s="326" t="s">
        <v>459</v>
      </c>
      <c r="B7" s="319">
        <v>76437</v>
      </c>
      <c r="C7" s="320">
        <v>910</v>
      </c>
      <c r="D7" s="320">
        <v>923</v>
      </c>
      <c r="E7" s="320">
        <v>1183</v>
      </c>
      <c r="F7" s="320">
        <v>1599</v>
      </c>
      <c r="G7" s="320">
        <v>1937</v>
      </c>
      <c r="H7" s="320">
        <v>2226</v>
      </c>
      <c r="I7" s="320">
        <v>2518</v>
      </c>
    </row>
    <row r="8" spans="1:9" x14ac:dyDescent="0.25">
      <c r="A8" s="319" t="s">
        <v>459</v>
      </c>
      <c r="B8" s="319">
        <v>76443</v>
      </c>
      <c r="C8" s="320">
        <v>910</v>
      </c>
      <c r="D8" s="320">
        <v>923</v>
      </c>
      <c r="E8" s="320">
        <v>1183</v>
      </c>
      <c r="F8" s="320">
        <v>1599</v>
      </c>
      <c r="G8" s="320">
        <v>1937</v>
      </c>
      <c r="H8" s="320">
        <v>2226</v>
      </c>
      <c r="I8" s="320">
        <v>2518</v>
      </c>
    </row>
    <row r="9" spans="1:9" x14ac:dyDescent="0.25">
      <c r="A9" s="319" t="s">
        <v>459</v>
      </c>
      <c r="B9" s="319">
        <v>76464</v>
      </c>
      <c r="C9" s="320">
        <v>910</v>
      </c>
      <c r="D9" s="320">
        <v>923</v>
      </c>
      <c r="E9" s="320">
        <v>1183</v>
      </c>
      <c r="F9" s="320">
        <v>1599</v>
      </c>
      <c r="G9" s="320">
        <v>1937</v>
      </c>
      <c r="H9" s="320">
        <v>2226</v>
      </c>
      <c r="I9" s="320">
        <v>2518</v>
      </c>
    </row>
    <row r="10" spans="1:9" x14ac:dyDescent="0.25">
      <c r="A10" s="319" t="s">
        <v>459</v>
      </c>
      <c r="B10" s="319">
        <v>76469</v>
      </c>
      <c r="C10" s="320">
        <v>910</v>
      </c>
      <c r="D10" s="320">
        <v>923</v>
      </c>
      <c r="E10" s="320">
        <v>1183</v>
      </c>
      <c r="F10" s="320">
        <v>1599</v>
      </c>
      <c r="G10" s="320">
        <v>1937</v>
      </c>
      <c r="H10" s="320">
        <v>2226</v>
      </c>
      <c r="I10" s="320">
        <v>2518</v>
      </c>
    </row>
    <row r="11" spans="1:9" x14ac:dyDescent="0.25">
      <c r="A11" s="319" t="s">
        <v>459</v>
      </c>
      <c r="B11" s="319">
        <v>79501</v>
      </c>
      <c r="C11" s="320">
        <v>1066</v>
      </c>
      <c r="D11" s="320">
        <v>1079</v>
      </c>
      <c r="E11" s="320">
        <v>1378</v>
      </c>
      <c r="F11" s="320">
        <v>1833</v>
      </c>
      <c r="G11" s="320">
        <v>2210</v>
      </c>
      <c r="H11" s="320">
        <v>2541</v>
      </c>
      <c r="I11" s="320">
        <v>2873</v>
      </c>
    </row>
    <row r="12" spans="1:9" x14ac:dyDescent="0.25">
      <c r="A12" s="319" t="s">
        <v>459</v>
      </c>
      <c r="B12" s="319">
        <v>79503</v>
      </c>
      <c r="C12" s="320">
        <v>975</v>
      </c>
      <c r="D12" s="320">
        <v>988</v>
      </c>
      <c r="E12" s="320">
        <v>1261</v>
      </c>
      <c r="F12" s="320">
        <v>1677</v>
      </c>
      <c r="G12" s="320">
        <v>2015</v>
      </c>
      <c r="H12" s="320">
        <v>2316</v>
      </c>
      <c r="I12" s="320">
        <v>2619</v>
      </c>
    </row>
    <row r="13" spans="1:9" x14ac:dyDescent="0.25">
      <c r="A13" s="319" t="s">
        <v>459</v>
      </c>
      <c r="B13" s="319">
        <v>79504</v>
      </c>
      <c r="C13" s="320">
        <v>910</v>
      </c>
      <c r="D13" s="320">
        <v>923</v>
      </c>
      <c r="E13" s="320">
        <v>1183</v>
      </c>
      <c r="F13" s="320">
        <v>1599</v>
      </c>
      <c r="G13" s="320">
        <v>1937</v>
      </c>
      <c r="H13" s="320">
        <v>2226</v>
      </c>
      <c r="I13" s="320">
        <v>2518</v>
      </c>
    </row>
    <row r="14" spans="1:9" x14ac:dyDescent="0.25">
      <c r="A14" s="319" t="s">
        <v>459</v>
      </c>
      <c r="B14" s="319">
        <v>79508</v>
      </c>
      <c r="C14" s="320">
        <v>1001</v>
      </c>
      <c r="D14" s="320">
        <v>1014</v>
      </c>
      <c r="E14" s="320">
        <v>1300</v>
      </c>
      <c r="F14" s="320">
        <v>1729</v>
      </c>
      <c r="G14" s="320">
        <v>2080</v>
      </c>
      <c r="H14" s="320">
        <v>2392</v>
      </c>
      <c r="I14" s="320">
        <v>2704</v>
      </c>
    </row>
    <row r="15" spans="1:9" x14ac:dyDescent="0.25">
      <c r="A15" s="319" t="s">
        <v>459</v>
      </c>
      <c r="B15" s="319">
        <v>79510</v>
      </c>
      <c r="C15" s="320">
        <v>1040</v>
      </c>
      <c r="D15" s="320">
        <v>1066</v>
      </c>
      <c r="E15" s="320">
        <v>1352</v>
      </c>
      <c r="F15" s="320">
        <v>1807</v>
      </c>
      <c r="G15" s="320">
        <v>2171</v>
      </c>
      <c r="H15" s="320">
        <v>2496</v>
      </c>
      <c r="I15" s="320">
        <v>2822</v>
      </c>
    </row>
    <row r="16" spans="1:9" x14ac:dyDescent="0.25">
      <c r="A16" s="319" t="s">
        <v>459</v>
      </c>
      <c r="B16" s="319">
        <v>79519</v>
      </c>
      <c r="C16" s="320">
        <v>1131</v>
      </c>
      <c r="D16" s="320">
        <v>1157</v>
      </c>
      <c r="E16" s="320">
        <v>1469</v>
      </c>
      <c r="F16" s="320">
        <v>1963</v>
      </c>
      <c r="G16" s="320">
        <v>2353</v>
      </c>
      <c r="H16" s="320">
        <v>2705</v>
      </c>
      <c r="I16" s="320">
        <v>3058</v>
      </c>
    </row>
    <row r="17" spans="1:9" x14ac:dyDescent="0.25">
      <c r="A17" s="319" t="s">
        <v>459</v>
      </c>
      <c r="B17" s="319">
        <v>79520</v>
      </c>
      <c r="C17" s="320">
        <v>910</v>
      </c>
      <c r="D17" s="320">
        <v>923</v>
      </c>
      <c r="E17" s="320">
        <v>1183</v>
      </c>
      <c r="F17" s="320">
        <v>1599</v>
      </c>
      <c r="G17" s="320">
        <v>1937</v>
      </c>
      <c r="H17" s="320">
        <v>2226</v>
      </c>
      <c r="I17" s="320">
        <v>2518</v>
      </c>
    </row>
    <row r="18" spans="1:9" x14ac:dyDescent="0.25">
      <c r="A18" s="319" t="s">
        <v>459</v>
      </c>
      <c r="B18" s="319">
        <v>79521</v>
      </c>
      <c r="C18" s="320">
        <v>949</v>
      </c>
      <c r="D18" s="320">
        <v>975</v>
      </c>
      <c r="E18" s="320">
        <v>1235</v>
      </c>
      <c r="F18" s="320">
        <v>1651</v>
      </c>
      <c r="G18" s="320">
        <v>1976</v>
      </c>
      <c r="H18" s="320">
        <v>2272</v>
      </c>
      <c r="I18" s="320">
        <v>2568</v>
      </c>
    </row>
    <row r="19" spans="1:9" x14ac:dyDescent="0.25">
      <c r="A19" s="319" t="s">
        <v>459</v>
      </c>
      <c r="B19" s="319">
        <v>79525</v>
      </c>
      <c r="C19" s="320">
        <v>1066</v>
      </c>
      <c r="D19" s="320">
        <v>1092</v>
      </c>
      <c r="E19" s="320">
        <v>1391</v>
      </c>
      <c r="F19" s="320">
        <v>1859</v>
      </c>
      <c r="G19" s="320">
        <v>2223</v>
      </c>
      <c r="H19" s="320">
        <v>2555</v>
      </c>
      <c r="I19" s="320">
        <v>2889</v>
      </c>
    </row>
    <row r="20" spans="1:9" x14ac:dyDescent="0.25">
      <c r="A20" s="319" t="s">
        <v>459</v>
      </c>
      <c r="B20" s="319">
        <v>79530</v>
      </c>
      <c r="C20" s="320">
        <v>910</v>
      </c>
      <c r="D20" s="320">
        <v>936</v>
      </c>
      <c r="E20" s="320">
        <v>1196</v>
      </c>
      <c r="F20" s="320">
        <v>1625</v>
      </c>
      <c r="G20" s="320">
        <v>1963</v>
      </c>
      <c r="H20" s="320">
        <v>2256</v>
      </c>
      <c r="I20" s="320">
        <v>2551</v>
      </c>
    </row>
    <row r="21" spans="1:9" x14ac:dyDescent="0.25">
      <c r="A21" s="319" t="s">
        <v>459</v>
      </c>
      <c r="B21" s="319">
        <v>79533</v>
      </c>
      <c r="C21" s="320">
        <v>949</v>
      </c>
      <c r="D21" s="320">
        <v>975</v>
      </c>
      <c r="E21" s="320">
        <v>1235</v>
      </c>
      <c r="F21" s="320">
        <v>1651</v>
      </c>
      <c r="G21" s="320">
        <v>1976</v>
      </c>
      <c r="H21" s="320">
        <v>2272</v>
      </c>
      <c r="I21" s="320">
        <v>2568</v>
      </c>
    </row>
    <row r="22" spans="1:9" x14ac:dyDescent="0.25">
      <c r="A22" s="319" t="s">
        <v>459</v>
      </c>
      <c r="B22" s="319">
        <v>79536</v>
      </c>
      <c r="C22" s="320">
        <v>1209</v>
      </c>
      <c r="D22" s="320">
        <v>1235</v>
      </c>
      <c r="E22" s="320">
        <v>1573</v>
      </c>
      <c r="F22" s="320">
        <v>2093</v>
      </c>
      <c r="G22" s="320">
        <v>2522</v>
      </c>
      <c r="H22" s="320">
        <v>2900</v>
      </c>
      <c r="I22" s="320">
        <v>3278</v>
      </c>
    </row>
    <row r="23" spans="1:9" x14ac:dyDescent="0.25">
      <c r="A23" s="319" t="s">
        <v>459</v>
      </c>
      <c r="B23" s="319">
        <v>79541</v>
      </c>
      <c r="C23" s="320">
        <v>1066</v>
      </c>
      <c r="D23" s="320">
        <v>1092</v>
      </c>
      <c r="E23" s="320">
        <v>1391</v>
      </c>
      <c r="F23" s="320">
        <v>1846</v>
      </c>
      <c r="G23" s="320">
        <v>2210</v>
      </c>
      <c r="H23" s="320">
        <v>2541</v>
      </c>
      <c r="I23" s="320">
        <v>2873</v>
      </c>
    </row>
    <row r="24" spans="1:9" x14ac:dyDescent="0.25">
      <c r="A24" s="319" t="s">
        <v>459</v>
      </c>
      <c r="B24" s="319">
        <v>79553</v>
      </c>
      <c r="C24" s="320">
        <v>910</v>
      </c>
      <c r="D24" s="320">
        <v>923</v>
      </c>
      <c r="E24" s="320">
        <v>1183</v>
      </c>
      <c r="F24" s="320">
        <v>1599</v>
      </c>
      <c r="G24" s="320">
        <v>1937</v>
      </c>
      <c r="H24" s="320">
        <v>2226</v>
      </c>
      <c r="I24" s="320">
        <v>2518</v>
      </c>
    </row>
    <row r="25" spans="1:9" x14ac:dyDescent="0.25">
      <c r="A25" s="319" t="s">
        <v>459</v>
      </c>
      <c r="B25" s="319">
        <v>79560</v>
      </c>
      <c r="C25" s="320">
        <v>1014</v>
      </c>
      <c r="D25" s="320">
        <v>1027</v>
      </c>
      <c r="E25" s="320">
        <v>1313</v>
      </c>
      <c r="F25" s="320">
        <v>1755</v>
      </c>
      <c r="G25" s="320">
        <v>2106</v>
      </c>
      <c r="H25" s="320">
        <v>2421</v>
      </c>
      <c r="I25" s="320">
        <v>2737</v>
      </c>
    </row>
    <row r="26" spans="1:9" x14ac:dyDescent="0.25">
      <c r="A26" s="319" t="s">
        <v>459</v>
      </c>
      <c r="B26" s="319">
        <v>79561</v>
      </c>
      <c r="C26" s="320">
        <v>923</v>
      </c>
      <c r="D26" s="320">
        <v>936</v>
      </c>
      <c r="E26" s="320">
        <v>1196</v>
      </c>
      <c r="F26" s="320">
        <v>1599</v>
      </c>
      <c r="G26" s="320">
        <v>1937</v>
      </c>
      <c r="H26" s="320">
        <v>2226</v>
      </c>
      <c r="I26" s="320">
        <v>2518</v>
      </c>
    </row>
    <row r="27" spans="1:9" x14ac:dyDescent="0.25">
      <c r="A27" s="319" t="s">
        <v>459</v>
      </c>
      <c r="B27" s="319">
        <v>79562</v>
      </c>
      <c r="C27" s="320">
        <v>1274</v>
      </c>
      <c r="D27" s="320">
        <v>1300</v>
      </c>
      <c r="E27" s="320">
        <v>1651</v>
      </c>
      <c r="F27" s="320">
        <v>2197</v>
      </c>
      <c r="G27" s="320">
        <v>2639</v>
      </c>
      <c r="H27" s="320">
        <v>3034</v>
      </c>
      <c r="I27" s="320">
        <v>3430</v>
      </c>
    </row>
    <row r="28" spans="1:9" x14ac:dyDescent="0.25">
      <c r="A28" s="319" t="s">
        <v>459</v>
      </c>
      <c r="B28" s="319">
        <v>79563</v>
      </c>
      <c r="C28" s="320">
        <v>1027</v>
      </c>
      <c r="D28" s="320">
        <v>1053</v>
      </c>
      <c r="E28" s="320">
        <v>1339</v>
      </c>
      <c r="F28" s="320">
        <v>1781</v>
      </c>
      <c r="G28" s="320">
        <v>2145</v>
      </c>
      <c r="H28" s="320">
        <v>2466</v>
      </c>
      <c r="I28" s="320">
        <v>2788</v>
      </c>
    </row>
    <row r="29" spans="1:9" x14ac:dyDescent="0.25">
      <c r="A29" s="319" t="s">
        <v>459</v>
      </c>
      <c r="B29" s="319">
        <v>79566</v>
      </c>
      <c r="C29" s="320">
        <v>1131</v>
      </c>
      <c r="D29" s="320">
        <v>1157</v>
      </c>
      <c r="E29" s="320">
        <v>1469</v>
      </c>
      <c r="F29" s="320">
        <v>1963</v>
      </c>
      <c r="G29" s="320">
        <v>2353</v>
      </c>
      <c r="H29" s="320">
        <v>2705</v>
      </c>
      <c r="I29" s="320">
        <v>3058</v>
      </c>
    </row>
    <row r="30" spans="1:9" x14ac:dyDescent="0.25">
      <c r="A30" s="319" t="s">
        <v>459</v>
      </c>
      <c r="B30" s="319">
        <v>79567</v>
      </c>
      <c r="C30" s="320">
        <v>910</v>
      </c>
      <c r="D30" s="320">
        <v>923</v>
      </c>
      <c r="E30" s="320">
        <v>1183</v>
      </c>
      <c r="F30" s="320">
        <v>1599</v>
      </c>
      <c r="G30" s="320">
        <v>1937</v>
      </c>
      <c r="H30" s="320">
        <v>2226</v>
      </c>
      <c r="I30" s="320">
        <v>2518</v>
      </c>
    </row>
    <row r="31" spans="1:9" x14ac:dyDescent="0.25">
      <c r="A31" s="319" t="s">
        <v>459</v>
      </c>
      <c r="B31" s="319">
        <v>79601</v>
      </c>
      <c r="C31" s="320">
        <v>975</v>
      </c>
      <c r="D31" s="320">
        <v>988</v>
      </c>
      <c r="E31" s="320">
        <v>1261</v>
      </c>
      <c r="F31" s="320">
        <v>1677</v>
      </c>
      <c r="G31" s="320">
        <v>2015</v>
      </c>
      <c r="H31" s="320">
        <v>2316</v>
      </c>
      <c r="I31" s="320">
        <v>2619</v>
      </c>
    </row>
    <row r="32" spans="1:9" x14ac:dyDescent="0.25">
      <c r="A32" s="319" t="s">
        <v>459</v>
      </c>
      <c r="B32" s="319">
        <v>79602</v>
      </c>
      <c r="C32" s="320">
        <v>1131</v>
      </c>
      <c r="D32" s="320">
        <v>1157</v>
      </c>
      <c r="E32" s="320">
        <v>1469</v>
      </c>
      <c r="F32" s="320">
        <v>1963</v>
      </c>
      <c r="G32" s="320">
        <v>2353</v>
      </c>
      <c r="H32" s="320">
        <v>2705</v>
      </c>
      <c r="I32" s="320">
        <v>3058</v>
      </c>
    </row>
    <row r="33" spans="1:9" x14ac:dyDescent="0.25">
      <c r="A33" s="319" t="s">
        <v>459</v>
      </c>
      <c r="B33" s="319">
        <v>79603</v>
      </c>
      <c r="C33" s="320">
        <v>1066</v>
      </c>
      <c r="D33" s="320">
        <v>1079</v>
      </c>
      <c r="E33" s="320">
        <v>1378</v>
      </c>
      <c r="F33" s="320">
        <v>1833</v>
      </c>
      <c r="G33" s="320">
        <v>2210</v>
      </c>
      <c r="H33" s="320">
        <v>2541</v>
      </c>
      <c r="I33" s="320">
        <v>2873</v>
      </c>
    </row>
    <row r="34" spans="1:9" x14ac:dyDescent="0.25">
      <c r="A34" s="319" t="s">
        <v>459</v>
      </c>
      <c r="B34" s="319">
        <v>79604</v>
      </c>
      <c r="C34" s="320">
        <v>1131</v>
      </c>
      <c r="D34" s="320">
        <v>1157</v>
      </c>
      <c r="E34" s="320">
        <v>1469</v>
      </c>
      <c r="F34" s="320">
        <v>1963</v>
      </c>
      <c r="G34" s="320">
        <v>2353</v>
      </c>
      <c r="H34" s="320">
        <v>2705</v>
      </c>
      <c r="I34" s="320">
        <v>3058</v>
      </c>
    </row>
    <row r="35" spans="1:9" x14ac:dyDescent="0.25">
      <c r="A35" s="319" t="s">
        <v>459</v>
      </c>
      <c r="B35" s="319">
        <v>79605</v>
      </c>
      <c r="C35" s="320">
        <v>1183</v>
      </c>
      <c r="D35" s="320">
        <v>1209</v>
      </c>
      <c r="E35" s="320">
        <v>1534</v>
      </c>
      <c r="F35" s="320">
        <v>2041</v>
      </c>
      <c r="G35" s="320">
        <v>2457</v>
      </c>
      <c r="H35" s="320">
        <v>2824</v>
      </c>
      <c r="I35" s="320">
        <v>3194</v>
      </c>
    </row>
    <row r="36" spans="1:9" x14ac:dyDescent="0.25">
      <c r="A36" s="319" t="s">
        <v>459</v>
      </c>
      <c r="B36" s="319">
        <v>79606</v>
      </c>
      <c r="C36" s="320">
        <v>1196</v>
      </c>
      <c r="D36" s="320">
        <v>1222</v>
      </c>
      <c r="E36" s="320">
        <v>1560</v>
      </c>
      <c r="F36" s="320">
        <v>2080</v>
      </c>
      <c r="G36" s="320">
        <v>2496</v>
      </c>
      <c r="H36" s="320">
        <v>2870</v>
      </c>
      <c r="I36" s="320">
        <v>3244</v>
      </c>
    </row>
    <row r="37" spans="1:9" x14ac:dyDescent="0.25">
      <c r="A37" s="319" t="s">
        <v>459</v>
      </c>
      <c r="B37" s="319">
        <v>79607</v>
      </c>
      <c r="C37" s="320">
        <v>1469</v>
      </c>
      <c r="D37" s="320">
        <v>1495</v>
      </c>
      <c r="E37" s="320">
        <v>1911</v>
      </c>
      <c r="F37" s="320">
        <v>2548</v>
      </c>
      <c r="G37" s="320">
        <v>3055</v>
      </c>
      <c r="H37" s="320">
        <v>3512</v>
      </c>
      <c r="I37" s="320">
        <v>3971</v>
      </c>
    </row>
    <row r="38" spans="1:9" x14ac:dyDescent="0.25">
      <c r="A38" s="319" t="s">
        <v>459</v>
      </c>
      <c r="B38" s="319">
        <v>79608</v>
      </c>
      <c r="C38" s="320">
        <v>1131</v>
      </c>
      <c r="D38" s="320">
        <v>1157</v>
      </c>
      <c r="E38" s="320">
        <v>1469</v>
      </c>
      <c r="F38" s="320">
        <v>1963</v>
      </c>
      <c r="G38" s="320">
        <v>2353</v>
      </c>
      <c r="H38" s="320">
        <v>2705</v>
      </c>
      <c r="I38" s="320">
        <v>3058</v>
      </c>
    </row>
    <row r="39" spans="1:9" x14ac:dyDescent="0.25">
      <c r="A39" s="319" t="s">
        <v>459</v>
      </c>
      <c r="B39" s="319">
        <v>79699</v>
      </c>
      <c r="C39" s="320">
        <v>975</v>
      </c>
      <c r="D39" s="320">
        <v>988</v>
      </c>
      <c r="E39" s="320">
        <v>1261</v>
      </c>
      <c r="F39" s="320">
        <v>1677</v>
      </c>
      <c r="G39" s="320">
        <v>2015</v>
      </c>
      <c r="H39" s="320">
        <v>2316</v>
      </c>
      <c r="I39" s="320">
        <v>2619</v>
      </c>
    </row>
    <row r="40" spans="1:9" x14ac:dyDescent="0.25">
      <c r="A40" s="319" t="s">
        <v>460</v>
      </c>
      <c r="B40" s="319">
        <v>79010</v>
      </c>
      <c r="C40" s="320">
        <v>1092</v>
      </c>
      <c r="D40" s="320">
        <v>1261</v>
      </c>
      <c r="E40" s="320">
        <v>1560</v>
      </c>
      <c r="F40" s="320">
        <v>2132</v>
      </c>
      <c r="G40" s="320">
        <v>2483</v>
      </c>
      <c r="H40" s="320">
        <v>2854</v>
      </c>
      <c r="I40" s="320">
        <v>3227</v>
      </c>
    </row>
    <row r="41" spans="1:9" x14ac:dyDescent="0.25">
      <c r="A41" s="319" t="s">
        <v>460</v>
      </c>
      <c r="B41" s="319">
        <v>79012</v>
      </c>
      <c r="C41" s="320">
        <v>936</v>
      </c>
      <c r="D41" s="320">
        <v>1092</v>
      </c>
      <c r="E41" s="320">
        <v>1339</v>
      </c>
      <c r="F41" s="320">
        <v>1846</v>
      </c>
      <c r="G41" s="320">
        <v>2145</v>
      </c>
      <c r="H41" s="320">
        <v>2466</v>
      </c>
      <c r="I41" s="320">
        <v>2788</v>
      </c>
    </row>
    <row r="42" spans="1:9" x14ac:dyDescent="0.25">
      <c r="A42" s="319" t="s">
        <v>460</v>
      </c>
      <c r="B42" s="319">
        <v>79015</v>
      </c>
      <c r="C42" s="320">
        <v>936</v>
      </c>
      <c r="D42" s="320">
        <v>1092</v>
      </c>
      <c r="E42" s="320">
        <v>1352</v>
      </c>
      <c r="F42" s="320">
        <v>1846</v>
      </c>
      <c r="G42" s="320">
        <v>2158</v>
      </c>
      <c r="H42" s="320">
        <v>2481</v>
      </c>
      <c r="I42" s="320">
        <v>2805</v>
      </c>
    </row>
    <row r="43" spans="1:9" x14ac:dyDescent="0.25">
      <c r="A43" s="319" t="s">
        <v>460</v>
      </c>
      <c r="B43" s="319">
        <v>79016</v>
      </c>
      <c r="C43" s="320">
        <v>936</v>
      </c>
      <c r="D43" s="320">
        <v>1092</v>
      </c>
      <c r="E43" s="320">
        <v>1352</v>
      </c>
      <c r="F43" s="320">
        <v>1846</v>
      </c>
      <c r="G43" s="320">
        <v>2158</v>
      </c>
      <c r="H43" s="320">
        <v>2481</v>
      </c>
      <c r="I43" s="320">
        <v>2805</v>
      </c>
    </row>
    <row r="44" spans="1:9" x14ac:dyDescent="0.25">
      <c r="A44" s="319" t="s">
        <v>460</v>
      </c>
      <c r="B44" s="319">
        <v>79019</v>
      </c>
      <c r="C44" s="320">
        <v>1014</v>
      </c>
      <c r="D44" s="320">
        <v>1183</v>
      </c>
      <c r="E44" s="320">
        <v>1456</v>
      </c>
      <c r="F44" s="320">
        <v>1989</v>
      </c>
      <c r="G44" s="320">
        <v>2327</v>
      </c>
      <c r="H44" s="320">
        <v>2675</v>
      </c>
      <c r="I44" s="320">
        <v>3025</v>
      </c>
    </row>
    <row r="45" spans="1:9" x14ac:dyDescent="0.25">
      <c r="A45" s="319" t="s">
        <v>460</v>
      </c>
      <c r="B45" s="319">
        <v>79036</v>
      </c>
      <c r="C45" s="320">
        <v>871</v>
      </c>
      <c r="D45" s="320">
        <v>1014</v>
      </c>
      <c r="E45" s="320">
        <v>1248</v>
      </c>
      <c r="F45" s="320">
        <v>1716</v>
      </c>
      <c r="G45" s="320">
        <v>1989</v>
      </c>
      <c r="H45" s="320">
        <v>2286</v>
      </c>
      <c r="I45" s="320">
        <v>2585</v>
      </c>
    </row>
    <row r="46" spans="1:9" x14ac:dyDescent="0.25">
      <c r="A46" s="319" t="s">
        <v>460</v>
      </c>
      <c r="B46" s="319">
        <v>79039</v>
      </c>
      <c r="C46" s="320">
        <v>949</v>
      </c>
      <c r="D46" s="320">
        <v>1105</v>
      </c>
      <c r="E46" s="320">
        <v>1365</v>
      </c>
      <c r="F46" s="320">
        <v>1872</v>
      </c>
      <c r="G46" s="320">
        <v>2184</v>
      </c>
      <c r="H46" s="320">
        <v>2511</v>
      </c>
      <c r="I46" s="320">
        <v>2839</v>
      </c>
    </row>
    <row r="47" spans="1:9" x14ac:dyDescent="0.25">
      <c r="A47" s="319" t="s">
        <v>460</v>
      </c>
      <c r="B47" s="319">
        <v>79042</v>
      </c>
      <c r="C47" s="320">
        <v>845</v>
      </c>
      <c r="D47" s="320">
        <v>988</v>
      </c>
      <c r="E47" s="320">
        <v>1222</v>
      </c>
      <c r="F47" s="320">
        <v>1677</v>
      </c>
      <c r="G47" s="320">
        <v>1950</v>
      </c>
      <c r="H47" s="320">
        <v>2242</v>
      </c>
      <c r="I47" s="320">
        <v>2535</v>
      </c>
    </row>
    <row r="48" spans="1:9" x14ac:dyDescent="0.25">
      <c r="A48" s="319" t="s">
        <v>460</v>
      </c>
      <c r="B48" s="319">
        <v>79058</v>
      </c>
      <c r="C48" s="320">
        <v>923</v>
      </c>
      <c r="D48" s="320">
        <v>1079</v>
      </c>
      <c r="E48" s="320">
        <v>1326</v>
      </c>
      <c r="F48" s="320">
        <v>1820</v>
      </c>
      <c r="G48" s="320">
        <v>2119</v>
      </c>
      <c r="H48" s="320">
        <v>2436</v>
      </c>
      <c r="I48" s="320">
        <v>2754</v>
      </c>
    </row>
    <row r="49" spans="1:9" x14ac:dyDescent="0.25">
      <c r="A49" s="319" t="s">
        <v>460</v>
      </c>
      <c r="B49" s="319">
        <v>79068</v>
      </c>
      <c r="C49" s="320">
        <v>975</v>
      </c>
      <c r="D49" s="320">
        <v>1131</v>
      </c>
      <c r="E49" s="320">
        <v>1391</v>
      </c>
      <c r="F49" s="320">
        <v>1911</v>
      </c>
      <c r="G49" s="320">
        <v>2223</v>
      </c>
      <c r="H49" s="320">
        <v>2555</v>
      </c>
      <c r="I49" s="320">
        <v>2889</v>
      </c>
    </row>
    <row r="50" spans="1:9" x14ac:dyDescent="0.25">
      <c r="A50" s="319" t="s">
        <v>460</v>
      </c>
      <c r="B50" s="319">
        <v>79080</v>
      </c>
      <c r="C50" s="320">
        <v>936</v>
      </c>
      <c r="D50" s="320">
        <v>1092</v>
      </c>
      <c r="E50" s="320">
        <v>1352</v>
      </c>
      <c r="F50" s="320">
        <v>1846</v>
      </c>
      <c r="G50" s="320">
        <v>2158</v>
      </c>
      <c r="H50" s="320">
        <v>2481</v>
      </c>
      <c r="I50" s="320">
        <v>2805</v>
      </c>
    </row>
    <row r="51" spans="1:9" x14ac:dyDescent="0.25">
      <c r="A51" s="319" t="s">
        <v>460</v>
      </c>
      <c r="B51" s="319">
        <v>79091</v>
      </c>
      <c r="C51" s="320">
        <v>936</v>
      </c>
      <c r="D51" s="320">
        <v>1092</v>
      </c>
      <c r="E51" s="320">
        <v>1352</v>
      </c>
      <c r="F51" s="320">
        <v>1846</v>
      </c>
      <c r="G51" s="320">
        <v>2158</v>
      </c>
      <c r="H51" s="320">
        <v>2481</v>
      </c>
      <c r="I51" s="320">
        <v>2805</v>
      </c>
    </row>
    <row r="52" spans="1:9" x14ac:dyDescent="0.25">
      <c r="A52" s="319" t="s">
        <v>460</v>
      </c>
      <c r="B52" s="319">
        <v>79094</v>
      </c>
      <c r="C52" s="320">
        <v>949</v>
      </c>
      <c r="D52" s="320">
        <v>1105</v>
      </c>
      <c r="E52" s="320">
        <v>1352</v>
      </c>
      <c r="F52" s="320">
        <v>1859</v>
      </c>
      <c r="G52" s="320">
        <v>2171</v>
      </c>
      <c r="H52" s="320">
        <v>2496</v>
      </c>
      <c r="I52" s="320">
        <v>2822</v>
      </c>
    </row>
    <row r="53" spans="1:9" x14ac:dyDescent="0.25">
      <c r="A53" s="319" t="s">
        <v>460</v>
      </c>
      <c r="B53" s="319">
        <v>79097</v>
      </c>
      <c r="C53" s="320">
        <v>910</v>
      </c>
      <c r="D53" s="320">
        <v>1066</v>
      </c>
      <c r="E53" s="320">
        <v>1313</v>
      </c>
      <c r="F53" s="320">
        <v>1794</v>
      </c>
      <c r="G53" s="320">
        <v>2093</v>
      </c>
      <c r="H53" s="320">
        <v>2406</v>
      </c>
      <c r="I53" s="320">
        <v>2720</v>
      </c>
    </row>
    <row r="54" spans="1:9" x14ac:dyDescent="0.25">
      <c r="A54" s="319" t="s">
        <v>460</v>
      </c>
      <c r="B54" s="319">
        <v>79098</v>
      </c>
      <c r="C54" s="320">
        <v>975</v>
      </c>
      <c r="D54" s="320">
        <v>1144</v>
      </c>
      <c r="E54" s="320">
        <v>1404</v>
      </c>
      <c r="F54" s="320">
        <v>1820</v>
      </c>
      <c r="G54" s="320">
        <v>2236</v>
      </c>
      <c r="H54" s="320">
        <v>2571</v>
      </c>
      <c r="I54" s="320">
        <v>2906</v>
      </c>
    </row>
    <row r="55" spans="1:9" x14ac:dyDescent="0.25">
      <c r="A55" s="319" t="s">
        <v>460</v>
      </c>
      <c r="B55" s="319">
        <v>79101</v>
      </c>
      <c r="C55" s="320">
        <v>858</v>
      </c>
      <c r="D55" s="320">
        <v>1001</v>
      </c>
      <c r="E55" s="320">
        <v>1235</v>
      </c>
      <c r="F55" s="320">
        <v>1690</v>
      </c>
      <c r="G55" s="320">
        <v>1976</v>
      </c>
      <c r="H55" s="320">
        <v>2272</v>
      </c>
      <c r="I55" s="320">
        <v>2568</v>
      </c>
    </row>
    <row r="56" spans="1:9" x14ac:dyDescent="0.25">
      <c r="A56" s="319" t="s">
        <v>460</v>
      </c>
      <c r="B56" s="319">
        <v>79102</v>
      </c>
      <c r="C56" s="320">
        <v>910</v>
      </c>
      <c r="D56" s="320">
        <v>1053</v>
      </c>
      <c r="E56" s="320">
        <v>1300</v>
      </c>
      <c r="F56" s="320">
        <v>1781</v>
      </c>
      <c r="G56" s="320">
        <v>2080</v>
      </c>
      <c r="H56" s="320">
        <v>2392</v>
      </c>
      <c r="I56" s="320">
        <v>2704</v>
      </c>
    </row>
    <row r="57" spans="1:9" x14ac:dyDescent="0.25">
      <c r="A57" s="319" t="s">
        <v>460</v>
      </c>
      <c r="B57" s="319">
        <v>79103</v>
      </c>
      <c r="C57" s="320">
        <v>1027</v>
      </c>
      <c r="D57" s="320">
        <v>1196</v>
      </c>
      <c r="E57" s="320">
        <v>1469</v>
      </c>
      <c r="F57" s="320">
        <v>2015</v>
      </c>
      <c r="G57" s="320">
        <v>2340</v>
      </c>
      <c r="H57" s="320">
        <v>2691</v>
      </c>
      <c r="I57" s="320">
        <v>3042</v>
      </c>
    </row>
    <row r="58" spans="1:9" x14ac:dyDescent="0.25">
      <c r="A58" s="319" t="s">
        <v>460</v>
      </c>
      <c r="B58" s="319">
        <v>79104</v>
      </c>
      <c r="C58" s="320">
        <v>936</v>
      </c>
      <c r="D58" s="320">
        <v>1092</v>
      </c>
      <c r="E58" s="320">
        <v>1339</v>
      </c>
      <c r="F58" s="320">
        <v>1833</v>
      </c>
      <c r="G58" s="320">
        <v>2132</v>
      </c>
      <c r="H58" s="320">
        <v>2451</v>
      </c>
      <c r="I58" s="320">
        <v>2771</v>
      </c>
    </row>
    <row r="59" spans="1:9" x14ac:dyDescent="0.25">
      <c r="A59" s="319" t="s">
        <v>460</v>
      </c>
      <c r="B59" s="319">
        <v>79105</v>
      </c>
      <c r="C59" s="320">
        <v>923</v>
      </c>
      <c r="D59" s="320">
        <v>1079</v>
      </c>
      <c r="E59" s="320">
        <v>1326</v>
      </c>
      <c r="F59" s="320">
        <v>1820</v>
      </c>
      <c r="G59" s="320">
        <v>2119</v>
      </c>
      <c r="H59" s="320">
        <v>2436</v>
      </c>
      <c r="I59" s="320">
        <v>2754</v>
      </c>
    </row>
    <row r="60" spans="1:9" x14ac:dyDescent="0.25">
      <c r="A60" s="319" t="s">
        <v>460</v>
      </c>
      <c r="B60" s="319">
        <v>79106</v>
      </c>
      <c r="C60" s="320">
        <v>910</v>
      </c>
      <c r="D60" s="320">
        <v>1066</v>
      </c>
      <c r="E60" s="320">
        <v>1313</v>
      </c>
      <c r="F60" s="320">
        <v>1794</v>
      </c>
      <c r="G60" s="320">
        <v>2093</v>
      </c>
      <c r="H60" s="320">
        <v>2406</v>
      </c>
      <c r="I60" s="320">
        <v>2720</v>
      </c>
    </row>
    <row r="61" spans="1:9" x14ac:dyDescent="0.25">
      <c r="A61" s="319" t="s">
        <v>460</v>
      </c>
      <c r="B61" s="319">
        <v>79107</v>
      </c>
      <c r="C61" s="320">
        <v>910</v>
      </c>
      <c r="D61" s="320">
        <v>1066</v>
      </c>
      <c r="E61" s="320">
        <v>1313</v>
      </c>
      <c r="F61" s="320">
        <v>1794</v>
      </c>
      <c r="G61" s="320">
        <v>2093</v>
      </c>
      <c r="H61" s="320">
        <v>2406</v>
      </c>
      <c r="I61" s="320">
        <v>2720</v>
      </c>
    </row>
    <row r="62" spans="1:9" x14ac:dyDescent="0.25">
      <c r="A62" s="319" t="s">
        <v>460</v>
      </c>
      <c r="B62" s="319">
        <v>79108</v>
      </c>
      <c r="C62" s="320">
        <v>1066</v>
      </c>
      <c r="D62" s="320">
        <v>1248</v>
      </c>
      <c r="E62" s="320">
        <v>1534</v>
      </c>
      <c r="F62" s="320">
        <v>2106</v>
      </c>
      <c r="G62" s="320">
        <v>2444</v>
      </c>
      <c r="H62" s="320">
        <v>2810</v>
      </c>
      <c r="I62" s="320">
        <v>3177</v>
      </c>
    </row>
    <row r="63" spans="1:9" x14ac:dyDescent="0.25">
      <c r="A63" s="319" t="s">
        <v>460</v>
      </c>
      <c r="B63" s="319">
        <v>79109</v>
      </c>
      <c r="C63" s="320">
        <v>1014</v>
      </c>
      <c r="D63" s="320">
        <v>1183</v>
      </c>
      <c r="E63" s="320">
        <v>1456</v>
      </c>
      <c r="F63" s="320">
        <v>1989</v>
      </c>
      <c r="G63" s="320">
        <v>2327</v>
      </c>
      <c r="H63" s="320">
        <v>2675</v>
      </c>
      <c r="I63" s="320">
        <v>3025</v>
      </c>
    </row>
    <row r="64" spans="1:9" x14ac:dyDescent="0.25">
      <c r="A64" s="319" t="s">
        <v>460</v>
      </c>
      <c r="B64" s="319">
        <v>79110</v>
      </c>
      <c r="C64" s="320">
        <v>1196</v>
      </c>
      <c r="D64" s="320">
        <v>1391</v>
      </c>
      <c r="E64" s="320">
        <v>1716</v>
      </c>
      <c r="F64" s="320">
        <v>2353</v>
      </c>
      <c r="G64" s="320">
        <v>2743</v>
      </c>
      <c r="H64" s="320">
        <v>3153</v>
      </c>
      <c r="I64" s="320">
        <v>3565</v>
      </c>
    </row>
    <row r="65" spans="1:9" x14ac:dyDescent="0.25">
      <c r="A65" s="319" t="s">
        <v>460</v>
      </c>
      <c r="B65" s="319">
        <v>79111</v>
      </c>
      <c r="C65" s="320">
        <v>1183</v>
      </c>
      <c r="D65" s="320">
        <v>1378</v>
      </c>
      <c r="E65" s="320">
        <v>1703</v>
      </c>
      <c r="F65" s="320">
        <v>2327</v>
      </c>
      <c r="G65" s="320">
        <v>2717</v>
      </c>
      <c r="H65" s="320">
        <v>3123</v>
      </c>
      <c r="I65" s="320">
        <v>3532</v>
      </c>
    </row>
    <row r="66" spans="1:9" x14ac:dyDescent="0.25">
      <c r="A66" s="319" t="s">
        <v>460</v>
      </c>
      <c r="B66" s="319">
        <v>79114</v>
      </c>
      <c r="C66" s="320">
        <v>1053</v>
      </c>
      <c r="D66" s="320">
        <v>1235</v>
      </c>
      <c r="E66" s="320">
        <v>1521</v>
      </c>
      <c r="F66" s="320">
        <v>2080</v>
      </c>
      <c r="G66" s="320">
        <v>2431</v>
      </c>
      <c r="H66" s="320">
        <v>2795</v>
      </c>
      <c r="I66" s="320">
        <v>3160</v>
      </c>
    </row>
    <row r="67" spans="1:9" x14ac:dyDescent="0.25">
      <c r="A67" s="319" t="s">
        <v>460</v>
      </c>
      <c r="B67" s="319">
        <v>79116</v>
      </c>
      <c r="C67" s="320">
        <v>923</v>
      </c>
      <c r="D67" s="320">
        <v>1079</v>
      </c>
      <c r="E67" s="320">
        <v>1326</v>
      </c>
      <c r="F67" s="320">
        <v>1820</v>
      </c>
      <c r="G67" s="320">
        <v>2119</v>
      </c>
      <c r="H67" s="320">
        <v>2436</v>
      </c>
      <c r="I67" s="320">
        <v>2754</v>
      </c>
    </row>
    <row r="68" spans="1:9" x14ac:dyDescent="0.25">
      <c r="A68" s="319" t="s">
        <v>460</v>
      </c>
      <c r="B68" s="319">
        <v>79117</v>
      </c>
      <c r="C68" s="320">
        <v>923</v>
      </c>
      <c r="D68" s="320">
        <v>1079</v>
      </c>
      <c r="E68" s="320">
        <v>1326</v>
      </c>
      <c r="F68" s="320">
        <v>1820</v>
      </c>
      <c r="G68" s="320">
        <v>2119</v>
      </c>
      <c r="H68" s="320">
        <v>2436</v>
      </c>
      <c r="I68" s="320">
        <v>2754</v>
      </c>
    </row>
    <row r="69" spans="1:9" x14ac:dyDescent="0.25">
      <c r="A69" s="319" t="s">
        <v>460</v>
      </c>
      <c r="B69" s="319">
        <v>79118</v>
      </c>
      <c r="C69" s="320">
        <v>1144</v>
      </c>
      <c r="D69" s="320">
        <v>1339</v>
      </c>
      <c r="E69" s="320">
        <v>1651</v>
      </c>
      <c r="F69" s="320">
        <v>2262</v>
      </c>
      <c r="G69" s="320">
        <v>2639</v>
      </c>
      <c r="H69" s="320">
        <v>3034</v>
      </c>
      <c r="I69" s="320">
        <v>3430</v>
      </c>
    </row>
    <row r="70" spans="1:9" x14ac:dyDescent="0.25">
      <c r="A70" s="319" t="s">
        <v>460</v>
      </c>
      <c r="B70" s="319">
        <v>79119</v>
      </c>
      <c r="C70" s="320">
        <v>1144</v>
      </c>
      <c r="D70" s="320">
        <v>1339</v>
      </c>
      <c r="E70" s="320">
        <v>1651</v>
      </c>
      <c r="F70" s="320">
        <v>2262</v>
      </c>
      <c r="G70" s="320">
        <v>2639</v>
      </c>
      <c r="H70" s="320">
        <v>3034</v>
      </c>
      <c r="I70" s="320">
        <v>3430</v>
      </c>
    </row>
    <row r="71" spans="1:9" x14ac:dyDescent="0.25">
      <c r="A71" s="319" t="s">
        <v>460</v>
      </c>
      <c r="B71" s="319">
        <v>79120</v>
      </c>
      <c r="C71" s="320">
        <v>923</v>
      </c>
      <c r="D71" s="320">
        <v>1079</v>
      </c>
      <c r="E71" s="320">
        <v>1326</v>
      </c>
      <c r="F71" s="320">
        <v>1820</v>
      </c>
      <c r="G71" s="320">
        <v>2119</v>
      </c>
      <c r="H71" s="320">
        <v>2436</v>
      </c>
      <c r="I71" s="320">
        <v>2754</v>
      </c>
    </row>
    <row r="72" spans="1:9" x14ac:dyDescent="0.25">
      <c r="A72" s="319" t="s">
        <v>460</v>
      </c>
      <c r="B72" s="319">
        <v>79121</v>
      </c>
      <c r="C72" s="320">
        <v>1001</v>
      </c>
      <c r="D72" s="320">
        <v>1170</v>
      </c>
      <c r="E72" s="320">
        <v>1443</v>
      </c>
      <c r="F72" s="320">
        <v>1976</v>
      </c>
      <c r="G72" s="320">
        <v>2301</v>
      </c>
      <c r="H72" s="320">
        <v>2645</v>
      </c>
      <c r="I72" s="320">
        <v>2991</v>
      </c>
    </row>
    <row r="73" spans="1:9" x14ac:dyDescent="0.25">
      <c r="A73" s="319" t="s">
        <v>460</v>
      </c>
      <c r="B73" s="319">
        <v>79124</v>
      </c>
      <c r="C73" s="320">
        <v>1092</v>
      </c>
      <c r="D73" s="320">
        <v>1261</v>
      </c>
      <c r="E73" s="320">
        <v>1560</v>
      </c>
      <c r="F73" s="320">
        <v>2132</v>
      </c>
      <c r="G73" s="320">
        <v>2496</v>
      </c>
      <c r="H73" s="320">
        <v>2870</v>
      </c>
      <c r="I73" s="320">
        <v>3244</v>
      </c>
    </row>
    <row r="74" spans="1:9" x14ac:dyDescent="0.25">
      <c r="A74" s="319" t="s">
        <v>460</v>
      </c>
      <c r="B74" s="319">
        <v>79159</v>
      </c>
      <c r="C74" s="320">
        <v>923</v>
      </c>
      <c r="D74" s="320">
        <v>1079</v>
      </c>
      <c r="E74" s="320">
        <v>1326</v>
      </c>
      <c r="F74" s="320">
        <v>1820</v>
      </c>
      <c r="G74" s="320">
        <v>2119</v>
      </c>
      <c r="H74" s="320">
        <v>2436</v>
      </c>
      <c r="I74" s="320">
        <v>2754</v>
      </c>
    </row>
    <row r="75" spans="1:9" x14ac:dyDescent="0.25">
      <c r="A75" s="319" t="s">
        <v>460</v>
      </c>
      <c r="B75" s="319">
        <v>79226</v>
      </c>
      <c r="C75" s="320">
        <v>819</v>
      </c>
      <c r="D75" s="320">
        <v>949</v>
      </c>
      <c r="E75" s="320">
        <v>1183</v>
      </c>
      <c r="F75" s="320">
        <v>1612</v>
      </c>
      <c r="G75" s="320">
        <v>1885</v>
      </c>
      <c r="H75" s="320">
        <v>2167</v>
      </c>
      <c r="I75" s="320">
        <v>2450</v>
      </c>
    </row>
    <row r="76" spans="1:9" x14ac:dyDescent="0.25">
      <c r="A76" s="319" t="s">
        <v>461</v>
      </c>
      <c r="B76" s="319">
        <v>78002</v>
      </c>
      <c r="C76" s="320">
        <v>1183</v>
      </c>
      <c r="D76" s="320">
        <v>1326</v>
      </c>
      <c r="E76" s="320">
        <v>1612</v>
      </c>
      <c r="F76" s="320">
        <v>2041</v>
      </c>
      <c r="G76" s="320">
        <v>2444</v>
      </c>
      <c r="H76" s="320">
        <v>2810</v>
      </c>
      <c r="I76" s="320">
        <v>3177</v>
      </c>
    </row>
    <row r="77" spans="1:9" x14ac:dyDescent="0.25">
      <c r="A77" s="319" t="s">
        <v>461</v>
      </c>
      <c r="B77" s="319">
        <v>78005</v>
      </c>
      <c r="C77" s="320">
        <v>897</v>
      </c>
      <c r="D77" s="320">
        <v>1066</v>
      </c>
      <c r="E77" s="320">
        <v>1222</v>
      </c>
      <c r="F77" s="320">
        <v>1534</v>
      </c>
      <c r="G77" s="320">
        <v>1963</v>
      </c>
      <c r="H77" s="320">
        <v>2256</v>
      </c>
      <c r="I77" s="320">
        <v>2551</v>
      </c>
    </row>
    <row r="78" spans="1:9" x14ac:dyDescent="0.25">
      <c r="A78" s="319" t="s">
        <v>461</v>
      </c>
      <c r="B78" s="319">
        <v>78008</v>
      </c>
      <c r="C78" s="320">
        <v>1092</v>
      </c>
      <c r="D78" s="320">
        <v>1326</v>
      </c>
      <c r="E78" s="320">
        <v>1482</v>
      </c>
      <c r="F78" s="320">
        <v>1833</v>
      </c>
      <c r="G78" s="320">
        <v>2067</v>
      </c>
      <c r="H78" s="320">
        <v>2376</v>
      </c>
      <c r="I78" s="320">
        <v>2687</v>
      </c>
    </row>
    <row r="79" spans="1:9" x14ac:dyDescent="0.25">
      <c r="A79" s="319" t="s">
        <v>461</v>
      </c>
      <c r="B79" s="319">
        <v>78011</v>
      </c>
      <c r="C79" s="320">
        <v>858</v>
      </c>
      <c r="D79" s="320">
        <v>1053</v>
      </c>
      <c r="E79" s="320">
        <v>1196</v>
      </c>
      <c r="F79" s="320">
        <v>1456</v>
      </c>
      <c r="G79" s="320">
        <v>1963</v>
      </c>
      <c r="H79" s="320">
        <v>2256</v>
      </c>
      <c r="I79" s="320">
        <v>2551</v>
      </c>
    </row>
    <row r="80" spans="1:9" x14ac:dyDescent="0.25">
      <c r="A80" s="319" t="s">
        <v>461</v>
      </c>
      <c r="B80" s="319">
        <v>78012</v>
      </c>
      <c r="C80" s="320">
        <v>1183</v>
      </c>
      <c r="D80" s="320">
        <v>1430</v>
      </c>
      <c r="E80" s="320">
        <v>1612</v>
      </c>
      <c r="F80" s="320">
        <v>1989</v>
      </c>
      <c r="G80" s="320">
        <v>2249</v>
      </c>
      <c r="H80" s="320">
        <v>2585</v>
      </c>
      <c r="I80" s="320">
        <v>2923</v>
      </c>
    </row>
    <row r="81" spans="1:9" x14ac:dyDescent="0.25">
      <c r="A81" s="319" t="s">
        <v>461</v>
      </c>
      <c r="B81" s="319">
        <v>78026</v>
      </c>
      <c r="C81" s="320">
        <v>1079</v>
      </c>
      <c r="D81" s="320">
        <v>1313</v>
      </c>
      <c r="E81" s="320">
        <v>1469</v>
      </c>
      <c r="F81" s="320">
        <v>1820</v>
      </c>
      <c r="G81" s="320">
        <v>2054</v>
      </c>
      <c r="H81" s="320">
        <v>2362</v>
      </c>
      <c r="I81" s="320">
        <v>2670</v>
      </c>
    </row>
    <row r="82" spans="1:9" x14ac:dyDescent="0.25">
      <c r="A82" s="319" t="s">
        <v>461</v>
      </c>
      <c r="B82" s="319">
        <v>78050</v>
      </c>
      <c r="C82" s="320">
        <v>1248</v>
      </c>
      <c r="D82" s="320">
        <v>1508</v>
      </c>
      <c r="E82" s="320">
        <v>1690</v>
      </c>
      <c r="F82" s="320">
        <v>2093</v>
      </c>
      <c r="G82" s="320">
        <v>2366</v>
      </c>
      <c r="H82" s="320">
        <v>2720</v>
      </c>
      <c r="I82" s="320">
        <v>3075</v>
      </c>
    </row>
    <row r="83" spans="1:9" x14ac:dyDescent="0.25">
      <c r="A83" s="319" t="s">
        <v>461</v>
      </c>
      <c r="B83" s="319">
        <v>78052</v>
      </c>
      <c r="C83" s="320">
        <v>1092</v>
      </c>
      <c r="D83" s="320">
        <v>1274</v>
      </c>
      <c r="E83" s="320">
        <v>1482</v>
      </c>
      <c r="F83" s="320">
        <v>1872</v>
      </c>
      <c r="G83" s="320">
        <v>2054</v>
      </c>
      <c r="H83" s="320">
        <v>2362</v>
      </c>
      <c r="I83" s="320">
        <v>2670</v>
      </c>
    </row>
    <row r="84" spans="1:9" x14ac:dyDescent="0.25">
      <c r="A84" s="319" t="s">
        <v>461</v>
      </c>
      <c r="B84" s="319">
        <v>78064</v>
      </c>
      <c r="C84" s="320">
        <v>1326</v>
      </c>
      <c r="D84" s="320">
        <v>1612</v>
      </c>
      <c r="E84" s="320">
        <v>1807</v>
      </c>
      <c r="F84" s="320">
        <v>2236</v>
      </c>
      <c r="G84" s="320">
        <v>2522</v>
      </c>
      <c r="H84" s="320">
        <v>2900</v>
      </c>
      <c r="I84" s="320">
        <v>3278</v>
      </c>
    </row>
    <row r="85" spans="1:9" x14ac:dyDescent="0.25">
      <c r="A85" s="319" t="s">
        <v>461</v>
      </c>
      <c r="B85" s="319">
        <v>78065</v>
      </c>
      <c r="C85" s="320">
        <v>910</v>
      </c>
      <c r="D85" s="320">
        <v>1105</v>
      </c>
      <c r="E85" s="320">
        <v>1235</v>
      </c>
      <c r="F85" s="320">
        <v>1534</v>
      </c>
      <c r="G85" s="320">
        <v>1963</v>
      </c>
      <c r="H85" s="320">
        <v>2256</v>
      </c>
      <c r="I85" s="320">
        <v>2551</v>
      </c>
    </row>
    <row r="86" spans="1:9" x14ac:dyDescent="0.25">
      <c r="A86" s="319" t="s">
        <v>461</v>
      </c>
      <c r="B86" s="319">
        <v>78069</v>
      </c>
      <c r="C86" s="320">
        <v>884</v>
      </c>
      <c r="D86" s="320">
        <v>1040</v>
      </c>
      <c r="E86" s="320">
        <v>1196</v>
      </c>
      <c r="F86" s="320">
        <v>1495</v>
      </c>
      <c r="G86" s="320">
        <v>1729</v>
      </c>
      <c r="H86" s="320">
        <v>1987</v>
      </c>
      <c r="I86" s="320">
        <v>2247</v>
      </c>
    </row>
    <row r="87" spans="1:9" x14ac:dyDescent="0.25">
      <c r="A87" s="319" t="s">
        <v>461</v>
      </c>
      <c r="B87" s="319">
        <v>78073</v>
      </c>
      <c r="C87" s="320">
        <v>1079</v>
      </c>
      <c r="D87" s="320">
        <v>1235</v>
      </c>
      <c r="E87" s="320">
        <v>1469</v>
      </c>
      <c r="F87" s="320">
        <v>1859</v>
      </c>
      <c r="G87" s="320">
        <v>2184</v>
      </c>
      <c r="H87" s="320">
        <v>2511</v>
      </c>
      <c r="I87" s="320">
        <v>2839</v>
      </c>
    </row>
    <row r="88" spans="1:9" x14ac:dyDescent="0.25">
      <c r="A88" s="319" t="s">
        <v>461</v>
      </c>
      <c r="B88" s="319">
        <v>78113</v>
      </c>
      <c r="C88" s="320">
        <v>1248</v>
      </c>
      <c r="D88" s="320">
        <v>1417</v>
      </c>
      <c r="E88" s="320">
        <v>1703</v>
      </c>
      <c r="F88" s="320">
        <v>2158</v>
      </c>
      <c r="G88" s="320">
        <v>2561</v>
      </c>
      <c r="H88" s="320">
        <v>2944</v>
      </c>
      <c r="I88" s="320">
        <v>3329</v>
      </c>
    </row>
    <row r="89" spans="1:9" x14ac:dyDescent="0.25">
      <c r="A89" s="319" t="s">
        <v>461</v>
      </c>
      <c r="B89" s="319">
        <v>78114</v>
      </c>
      <c r="C89" s="320">
        <v>1248</v>
      </c>
      <c r="D89" s="320">
        <v>1404</v>
      </c>
      <c r="E89" s="320">
        <v>1703</v>
      </c>
      <c r="F89" s="320">
        <v>2158</v>
      </c>
      <c r="G89" s="320">
        <v>2574</v>
      </c>
      <c r="H89" s="320">
        <v>2960</v>
      </c>
      <c r="I89" s="320">
        <v>3346</v>
      </c>
    </row>
    <row r="90" spans="1:9" x14ac:dyDescent="0.25">
      <c r="A90" s="319" t="s">
        <v>461</v>
      </c>
      <c r="B90" s="319">
        <v>78118</v>
      </c>
      <c r="C90" s="320">
        <v>1092</v>
      </c>
      <c r="D90" s="320">
        <v>1326</v>
      </c>
      <c r="E90" s="320">
        <v>1482</v>
      </c>
      <c r="F90" s="320">
        <v>1833</v>
      </c>
      <c r="G90" s="320">
        <v>2067</v>
      </c>
      <c r="H90" s="320">
        <v>2376</v>
      </c>
      <c r="I90" s="320">
        <v>2687</v>
      </c>
    </row>
    <row r="91" spans="1:9" x14ac:dyDescent="0.25">
      <c r="A91" s="319" t="s">
        <v>461</v>
      </c>
      <c r="B91" s="319">
        <v>78264</v>
      </c>
      <c r="C91" s="320">
        <v>1248</v>
      </c>
      <c r="D91" s="320">
        <v>1417</v>
      </c>
      <c r="E91" s="320">
        <v>1703</v>
      </c>
      <c r="F91" s="320">
        <v>2158</v>
      </c>
      <c r="G91" s="320">
        <v>2574</v>
      </c>
      <c r="H91" s="320">
        <v>2960</v>
      </c>
      <c r="I91" s="320">
        <v>3346</v>
      </c>
    </row>
    <row r="92" spans="1:9" x14ac:dyDescent="0.25">
      <c r="A92" s="319" t="s">
        <v>462</v>
      </c>
      <c r="B92" s="319">
        <v>77418</v>
      </c>
      <c r="C92" s="320">
        <v>923</v>
      </c>
      <c r="D92" s="320">
        <v>1053</v>
      </c>
      <c r="E92" s="320">
        <v>1183</v>
      </c>
      <c r="F92" s="320">
        <v>1664</v>
      </c>
      <c r="G92" s="320">
        <v>2002</v>
      </c>
      <c r="H92" s="320">
        <v>2302</v>
      </c>
      <c r="I92" s="320">
        <v>2602</v>
      </c>
    </row>
    <row r="93" spans="1:9" x14ac:dyDescent="0.25">
      <c r="A93" s="319" t="s">
        <v>462</v>
      </c>
      <c r="B93" s="319">
        <v>77426</v>
      </c>
      <c r="C93" s="320">
        <v>1027</v>
      </c>
      <c r="D93" s="320">
        <v>1131</v>
      </c>
      <c r="E93" s="320">
        <v>1287</v>
      </c>
      <c r="F93" s="320">
        <v>1781</v>
      </c>
      <c r="G93" s="320">
        <v>2197</v>
      </c>
      <c r="H93" s="320">
        <v>2525</v>
      </c>
      <c r="I93" s="320">
        <v>2856</v>
      </c>
    </row>
    <row r="94" spans="1:9" x14ac:dyDescent="0.25">
      <c r="A94" s="319" t="s">
        <v>462</v>
      </c>
      <c r="B94" s="319">
        <v>77473</v>
      </c>
      <c r="C94" s="320">
        <v>1131</v>
      </c>
      <c r="D94" s="320">
        <v>1274</v>
      </c>
      <c r="E94" s="320">
        <v>1430</v>
      </c>
      <c r="F94" s="320">
        <v>2015</v>
      </c>
      <c r="G94" s="320">
        <v>2431</v>
      </c>
      <c r="H94" s="320">
        <v>2795</v>
      </c>
      <c r="I94" s="320">
        <v>3160</v>
      </c>
    </row>
    <row r="95" spans="1:9" x14ac:dyDescent="0.25">
      <c r="A95" s="319" t="s">
        <v>462</v>
      </c>
      <c r="B95" s="319">
        <v>77474</v>
      </c>
      <c r="C95" s="320">
        <v>1131</v>
      </c>
      <c r="D95" s="320">
        <v>1274</v>
      </c>
      <c r="E95" s="320">
        <v>1430</v>
      </c>
      <c r="F95" s="320">
        <v>2015</v>
      </c>
      <c r="G95" s="320">
        <v>2431</v>
      </c>
      <c r="H95" s="320">
        <v>2795</v>
      </c>
      <c r="I95" s="320">
        <v>3160</v>
      </c>
    </row>
    <row r="96" spans="1:9" x14ac:dyDescent="0.25">
      <c r="A96" s="319" t="s">
        <v>462</v>
      </c>
      <c r="B96" s="319">
        <v>77485</v>
      </c>
      <c r="C96" s="320">
        <v>923</v>
      </c>
      <c r="D96" s="320">
        <v>1014</v>
      </c>
      <c r="E96" s="320">
        <v>1183</v>
      </c>
      <c r="F96" s="320">
        <v>1612</v>
      </c>
      <c r="G96" s="320">
        <v>2002</v>
      </c>
      <c r="H96" s="320">
        <v>2302</v>
      </c>
      <c r="I96" s="320">
        <v>2602</v>
      </c>
    </row>
    <row r="97" spans="1:9" x14ac:dyDescent="0.25">
      <c r="A97" s="319" t="s">
        <v>462</v>
      </c>
      <c r="B97" s="319">
        <v>77833</v>
      </c>
      <c r="C97" s="320">
        <v>988</v>
      </c>
      <c r="D97" s="320">
        <v>1118</v>
      </c>
      <c r="E97" s="320">
        <v>1248</v>
      </c>
      <c r="F97" s="320">
        <v>1755</v>
      </c>
      <c r="G97" s="320">
        <v>2119</v>
      </c>
      <c r="H97" s="320">
        <v>2436</v>
      </c>
      <c r="I97" s="320">
        <v>2754</v>
      </c>
    </row>
    <row r="98" spans="1:9" x14ac:dyDescent="0.25">
      <c r="A98" s="319" t="s">
        <v>462</v>
      </c>
      <c r="B98" s="319">
        <v>77835</v>
      </c>
      <c r="C98" s="320">
        <v>1014</v>
      </c>
      <c r="D98" s="320">
        <v>1131</v>
      </c>
      <c r="E98" s="320">
        <v>1261</v>
      </c>
      <c r="F98" s="320">
        <v>1781</v>
      </c>
      <c r="G98" s="320">
        <v>2106</v>
      </c>
      <c r="H98" s="320">
        <v>2421</v>
      </c>
      <c r="I98" s="320">
        <v>2737</v>
      </c>
    </row>
    <row r="99" spans="1:9" x14ac:dyDescent="0.25">
      <c r="A99" s="319" t="s">
        <v>462</v>
      </c>
      <c r="B99" s="319">
        <v>78931</v>
      </c>
      <c r="C99" s="320">
        <v>962</v>
      </c>
      <c r="D99" s="320">
        <v>1092</v>
      </c>
      <c r="E99" s="320">
        <v>1222</v>
      </c>
      <c r="F99" s="320">
        <v>1716</v>
      </c>
      <c r="G99" s="320">
        <v>2067</v>
      </c>
      <c r="H99" s="320">
        <v>2376</v>
      </c>
      <c r="I99" s="320">
        <v>2687</v>
      </c>
    </row>
    <row r="100" spans="1:9" x14ac:dyDescent="0.25">
      <c r="A100" s="319" t="s">
        <v>462</v>
      </c>
      <c r="B100" s="319">
        <v>78933</v>
      </c>
      <c r="C100" s="320">
        <v>949</v>
      </c>
      <c r="D100" s="320">
        <v>1066</v>
      </c>
      <c r="E100" s="320">
        <v>1196</v>
      </c>
      <c r="F100" s="320">
        <v>1690</v>
      </c>
      <c r="G100" s="320">
        <v>2028</v>
      </c>
      <c r="H100" s="320">
        <v>2332</v>
      </c>
      <c r="I100" s="320">
        <v>2636</v>
      </c>
    </row>
    <row r="101" spans="1:9" x14ac:dyDescent="0.25">
      <c r="A101" s="319" t="s">
        <v>462</v>
      </c>
      <c r="B101" s="319">
        <v>78940</v>
      </c>
      <c r="C101" s="320">
        <v>949</v>
      </c>
      <c r="D101" s="320">
        <v>1066</v>
      </c>
      <c r="E101" s="320">
        <v>1196</v>
      </c>
      <c r="F101" s="320">
        <v>1690</v>
      </c>
      <c r="G101" s="320">
        <v>2028</v>
      </c>
      <c r="H101" s="320">
        <v>2332</v>
      </c>
      <c r="I101" s="320">
        <v>2636</v>
      </c>
    </row>
    <row r="102" spans="1:9" x14ac:dyDescent="0.25">
      <c r="A102" s="319" t="s">
        <v>462</v>
      </c>
      <c r="B102" s="319">
        <v>78944</v>
      </c>
      <c r="C102" s="320">
        <v>988</v>
      </c>
      <c r="D102" s="320">
        <v>1118</v>
      </c>
      <c r="E102" s="320">
        <v>1248</v>
      </c>
      <c r="F102" s="320">
        <v>1755</v>
      </c>
      <c r="G102" s="320">
        <v>2119</v>
      </c>
      <c r="H102" s="320">
        <v>2436</v>
      </c>
      <c r="I102" s="320">
        <v>2754</v>
      </c>
    </row>
    <row r="103" spans="1:9" x14ac:dyDescent="0.25">
      <c r="A103" s="319" t="s">
        <v>462</v>
      </c>
      <c r="B103" s="319">
        <v>78950</v>
      </c>
      <c r="C103" s="320">
        <v>949</v>
      </c>
      <c r="D103" s="320">
        <v>1066</v>
      </c>
      <c r="E103" s="320">
        <v>1196</v>
      </c>
      <c r="F103" s="320">
        <v>1690</v>
      </c>
      <c r="G103" s="320">
        <v>2028</v>
      </c>
      <c r="H103" s="320">
        <v>2332</v>
      </c>
      <c r="I103" s="320">
        <v>2636</v>
      </c>
    </row>
    <row r="104" spans="1:9" x14ac:dyDescent="0.25">
      <c r="A104" s="319" t="s">
        <v>462</v>
      </c>
      <c r="B104" s="319">
        <v>78954</v>
      </c>
      <c r="C104" s="320">
        <v>949</v>
      </c>
      <c r="D104" s="320">
        <v>1066</v>
      </c>
      <c r="E104" s="320">
        <v>1196</v>
      </c>
      <c r="F104" s="320">
        <v>1690</v>
      </c>
      <c r="G104" s="320">
        <v>2028</v>
      </c>
      <c r="H104" s="320">
        <v>2332</v>
      </c>
      <c r="I104" s="320">
        <v>2636</v>
      </c>
    </row>
    <row r="105" spans="1:9" x14ac:dyDescent="0.25">
      <c r="A105" s="319" t="s">
        <v>463</v>
      </c>
      <c r="B105" s="319">
        <v>76511</v>
      </c>
      <c r="C105" s="320">
        <v>1469</v>
      </c>
      <c r="D105" s="320">
        <v>1625</v>
      </c>
      <c r="E105" s="320">
        <v>1911</v>
      </c>
      <c r="F105" s="320">
        <v>2444</v>
      </c>
      <c r="G105" s="320">
        <v>2834</v>
      </c>
      <c r="H105" s="320">
        <v>3259</v>
      </c>
      <c r="I105" s="320">
        <v>3684</v>
      </c>
    </row>
    <row r="106" spans="1:9" x14ac:dyDescent="0.25">
      <c r="A106" s="319" t="s">
        <v>463</v>
      </c>
      <c r="B106" s="319">
        <v>76527</v>
      </c>
      <c r="C106" s="320">
        <v>1469</v>
      </c>
      <c r="D106" s="320">
        <v>1625</v>
      </c>
      <c r="E106" s="320">
        <v>1911</v>
      </c>
      <c r="F106" s="320">
        <v>2444</v>
      </c>
      <c r="G106" s="320">
        <v>2834</v>
      </c>
      <c r="H106" s="320">
        <v>3259</v>
      </c>
      <c r="I106" s="320">
        <v>3684</v>
      </c>
    </row>
    <row r="107" spans="1:9" x14ac:dyDescent="0.25">
      <c r="A107" s="319" t="s">
        <v>463</v>
      </c>
      <c r="B107" s="319">
        <v>76530</v>
      </c>
      <c r="C107" s="320">
        <v>1469</v>
      </c>
      <c r="D107" s="320">
        <v>1625</v>
      </c>
      <c r="E107" s="320">
        <v>1911</v>
      </c>
      <c r="F107" s="320">
        <v>2444</v>
      </c>
      <c r="G107" s="320">
        <v>2834</v>
      </c>
      <c r="H107" s="320">
        <v>3259</v>
      </c>
      <c r="I107" s="320">
        <v>3684</v>
      </c>
    </row>
    <row r="108" spans="1:9" x14ac:dyDescent="0.25">
      <c r="A108" s="319" t="s">
        <v>463</v>
      </c>
      <c r="B108" s="319">
        <v>76537</v>
      </c>
      <c r="C108" s="320">
        <v>1989</v>
      </c>
      <c r="D108" s="320">
        <v>2145</v>
      </c>
      <c r="E108" s="320">
        <v>2522</v>
      </c>
      <c r="F108" s="320">
        <v>3237</v>
      </c>
      <c r="G108" s="320">
        <v>3718</v>
      </c>
      <c r="H108" s="320">
        <v>4275</v>
      </c>
      <c r="I108" s="320">
        <v>4833</v>
      </c>
    </row>
    <row r="109" spans="1:9" x14ac:dyDescent="0.25">
      <c r="A109" s="319" t="s">
        <v>463</v>
      </c>
      <c r="B109" s="319">
        <v>76571</v>
      </c>
      <c r="C109" s="320">
        <v>1469</v>
      </c>
      <c r="D109" s="320">
        <v>1625</v>
      </c>
      <c r="E109" s="320">
        <v>1911</v>
      </c>
      <c r="F109" s="320">
        <v>2444</v>
      </c>
      <c r="G109" s="320">
        <v>2834</v>
      </c>
      <c r="H109" s="320">
        <v>3259</v>
      </c>
      <c r="I109" s="320">
        <v>3684</v>
      </c>
    </row>
    <row r="110" spans="1:9" x14ac:dyDescent="0.25">
      <c r="A110" s="319" t="s">
        <v>463</v>
      </c>
      <c r="B110" s="319">
        <v>76573</v>
      </c>
      <c r="C110" s="320">
        <v>1469</v>
      </c>
      <c r="D110" s="320">
        <v>1625</v>
      </c>
      <c r="E110" s="320">
        <v>1911</v>
      </c>
      <c r="F110" s="320">
        <v>2444</v>
      </c>
      <c r="G110" s="320">
        <v>2834</v>
      </c>
      <c r="H110" s="320">
        <v>3259</v>
      </c>
      <c r="I110" s="320">
        <v>3684</v>
      </c>
    </row>
    <row r="111" spans="1:9" x14ac:dyDescent="0.25">
      <c r="A111" s="319" t="s">
        <v>463</v>
      </c>
      <c r="B111" s="319">
        <v>76574</v>
      </c>
      <c r="C111" s="320">
        <v>1469</v>
      </c>
      <c r="D111" s="320">
        <v>1625</v>
      </c>
      <c r="E111" s="320">
        <v>1911</v>
      </c>
      <c r="F111" s="320">
        <v>2444</v>
      </c>
      <c r="G111" s="320">
        <v>2834</v>
      </c>
      <c r="H111" s="320">
        <v>3259</v>
      </c>
      <c r="I111" s="320">
        <v>3684</v>
      </c>
    </row>
    <row r="112" spans="1:9" x14ac:dyDescent="0.25">
      <c r="A112" s="319" t="s">
        <v>463</v>
      </c>
      <c r="B112" s="319">
        <v>76577</v>
      </c>
      <c r="C112" s="320">
        <v>1469</v>
      </c>
      <c r="D112" s="320">
        <v>1625</v>
      </c>
      <c r="E112" s="320">
        <v>1911</v>
      </c>
      <c r="F112" s="320">
        <v>2444</v>
      </c>
      <c r="G112" s="320">
        <v>2834</v>
      </c>
      <c r="H112" s="320">
        <v>3259</v>
      </c>
      <c r="I112" s="320">
        <v>3684</v>
      </c>
    </row>
    <row r="113" spans="1:9" x14ac:dyDescent="0.25">
      <c r="A113" s="319" t="s">
        <v>463</v>
      </c>
      <c r="B113" s="319">
        <v>76578</v>
      </c>
      <c r="C113" s="320">
        <v>1469</v>
      </c>
      <c r="D113" s="320">
        <v>1625</v>
      </c>
      <c r="E113" s="320">
        <v>1911</v>
      </c>
      <c r="F113" s="320">
        <v>2444</v>
      </c>
      <c r="G113" s="320">
        <v>2834</v>
      </c>
      <c r="H113" s="320">
        <v>3259</v>
      </c>
      <c r="I113" s="320">
        <v>3684</v>
      </c>
    </row>
    <row r="114" spans="1:9" x14ac:dyDescent="0.25">
      <c r="A114" s="319" t="s">
        <v>463</v>
      </c>
      <c r="B114" s="319">
        <v>78130</v>
      </c>
      <c r="C114" s="320">
        <v>1482</v>
      </c>
      <c r="D114" s="320">
        <v>1664</v>
      </c>
      <c r="E114" s="320">
        <v>2028</v>
      </c>
      <c r="F114" s="320">
        <v>2574</v>
      </c>
      <c r="G114" s="320">
        <v>3068</v>
      </c>
      <c r="H114" s="320">
        <v>3528</v>
      </c>
      <c r="I114" s="320">
        <v>3988</v>
      </c>
    </row>
    <row r="115" spans="1:9" x14ac:dyDescent="0.25">
      <c r="A115" s="319" t="s">
        <v>463</v>
      </c>
      <c r="B115" s="319">
        <v>78602</v>
      </c>
      <c r="C115" s="320">
        <v>1677</v>
      </c>
      <c r="D115" s="320">
        <v>1807</v>
      </c>
      <c r="E115" s="320">
        <v>2119</v>
      </c>
      <c r="F115" s="320">
        <v>2717</v>
      </c>
      <c r="G115" s="320">
        <v>3133</v>
      </c>
      <c r="H115" s="320">
        <v>3602</v>
      </c>
      <c r="I115" s="320">
        <v>4072</v>
      </c>
    </row>
    <row r="116" spans="1:9" x14ac:dyDescent="0.25">
      <c r="A116" s="319" t="s">
        <v>463</v>
      </c>
      <c r="B116" s="319">
        <v>78605</v>
      </c>
      <c r="C116" s="320">
        <v>2028</v>
      </c>
      <c r="D116" s="320">
        <v>2184</v>
      </c>
      <c r="E116" s="320">
        <v>2574</v>
      </c>
      <c r="F116" s="320">
        <v>3302</v>
      </c>
      <c r="G116" s="320">
        <v>3796</v>
      </c>
      <c r="H116" s="320">
        <v>4365</v>
      </c>
      <c r="I116" s="320">
        <v>4934</v>
      </c>
    </row>
    <row r="117" spans="1:9" x14ac:dyDescent="0.25">
      <c r="A117" s="319" t="s">
        <v>463</v>
      </c>
      <c r="B117" s="319">
        <v>78606</v>
      </c>
      <c r="C117" s="320">
        <v>1053</v>
      </c>
      <c r="D117" s="320">
        <v>1183</v>
      </c>
      <c r="E117" s="320">
        <v>1443</v>
      </c>
      <c r="F117" s="320">
        <v>1859</v>
      </c>
      <c r="G117" s="320">
        <v>2171</v>
      </c>
      <c r="H117" s="320">
        <v>2496</v>
      </c>
      <c r="I117" s="320">
        <v>2822</v>
      </c>
    </row>
    <row r="118" spans="1:9" x14ac:dyDescent="0.25">
      <c r="A118" s="319" t="s">
        <v>463</v>
      </c>
      <c r="B118" s="319">
        <v>78610</v>
      </c>
      <c r="C118" s="320">
        <v>2002</v>
      </c>
      <c r="D118" s="320">
        <v>2158</v>
      </c>
      <c r="E118" s="320">
        <v>2535</v>
      </c>
      <c r="F118" s="320">
        <v>3250</v>
      </c>
      <c r="G118" s="320">
        <v>3744</v>
      </c>
      <c r="H118" s="320">
        <v>4305</v>
      </c>
      <c r="I118" s="320">
        <v>4867</v>
      </c>
    </row>
    <row r="119" spans="1:9" x14ac:dyDescent="0.25">
      <c r="A119" s="319" t="s">
        <v>463</v>
      </c>
      <c r="B119" s="319">
        <v>78612</v>
      </c>
      <c r="C119" s="320">
        <v>1859</v>
      </c>
      <c r="D119" s="320">
        <v>2002</v>
      </c>
      <c r="E119" s="320">
        <v>2353</v>
      </c>
      <c r="F119" s="320">
        <v>3016</v>
      </c>
      <c r="G119" s="320">
        <v>3471</v>
      </c>
      <c r="H119" s="320">
        <v>3991</v>
      </c>
      <c r="I119" s="320">
        <v>4512</v>
      </c>
    </row>
    <row r="120" spans="1:9" x14ac:dyDescent="0.25">
      <c r="A120" s="319" t="s">
        <v>463</v>
      </c>
      <c r="B120" s="319">
        <v>78613</v>
      </c>
      <c r="C120" s="320">
        <v>2093</v>
      </c>
      <c r="D120" s="320">
        <v>2249</v>
      </c>
      <c r="E120" s="320">
        <v>2652</v>
      </c>
      <c r="F120" s="320">
        <v>3406</v>
      </c>
      <c r="G120" s="320">
        <v>3913</v>
      </c>
      <c r="H120" s="320">
        <v>4499</v>
      </c>
      <c r="I120" s="320">
        <v>5086</v>
      </c>
    </row>
    <row r="121" spans="1:9" x14ac:dyDescent="0.25">
      <c r="A121" s="319" t="s">
        <v>463</v>
      </c>
      <c r="B121" s="319">
        <v>78615</v>
      </c>
      <c r="C121" s="320">
        <v>1547</v>
      </c>
      <c r="D121" s="320">
        <v>1664</v>
      </c>
      <c r="E121" s="320">
        <v>1963</v>
      </c>
      <c r="F121" s="320">
        <v>2522</v>
      </c>
      <c r="G121" s="320">
        <v>2899</v>
      </c>
      <c r="H121" s="320">
        <v>3333</v>
      </c>
      <c r="I121" s="320">
        <v>3768</v>
      </c>
    </row>
    <row r="122" spans="1:9" x14ac:dyDescent="0.25">
      <c r="A122" s="319" t="s">
        <v>463</v>
      </c>
      <c r="B122" s="319">
        <v>78616</v>
      </c>
      <c r="C122" s="320">
        <v>1469</v>
      </c>
      <c r="D122" s="320">
        <v>1625</v>
      </c>
      <c r="E122" s="320">
        <v>1911</v>
      </c>
      <c r="F122" s="320">
        <v>2444</v>
      </c>
      <c r="G122" s="320">
        <v>2834</v>
      </c>
      <c r="H122" s="320">
        <v>3259</v>
      </c>
      <c r="I122" s="320">
        <v>3684</v>
      </c>
    </row>
    <row r="123" spans="1:9" x14ac:dyDescent="0.25">
      <c r="A123" s="319" t="s">
        <v>463</v>
      </c>
      <c r="B123" s="319">
        <v>78617</v>
      </c>
      <c r="C123" s="320">
        <v>1950</v>
      </c>
      <c r="D123" s="320">
        <v>2093</v>
      </c>
      <c r="E123" s="320">
        <v>2470</v>
      </c>
      <c r="F123" s="320">
        <v>3172</v>
      </c>
      <c r="G123" s="320">
        <v>3640</v>
      </c>
      <c r="H123" s="320">
        <v>4186</v>
      </c>
      <c r="I123" s="320">
        <v>4732</v>
      </c>
    </row>
    <row r="124" spans="1:9" x14ac:dyDescent="0.25">
      <c r="A124" s="319" t="s">
        <v>463</v>
      </c>
      <c r="B124" s="319">
        <v>78619</v>
      </c>
      <c r="C124" s="320">
        <v>1950</v>
      </c>
      <c r="D124" s="320">
        <v>2093</v>
      </c>
      <c r="E124" s="320">
        <v>2470</v>
      </c>
      <c r="F124" s="320">
        <v>3172</v>
      </c>
      <c r="G124" s="320">
        <v>3640</v>
      </c>
      <c r="H124" s="320">
        <v>4186</v>
      </c>
      <c r="I124" s="320">
        <v>4732</v>
      </c>
    </row>
    <row r="125" spans="1:9" x14ac:dyDescent="0.25">
      <c r="A125" s="319" t="s">
        <v>463</v>
      </c>
      <c r="B125" s="319">
        <v>78620</v>
      </c>
      <c r="C125" s="320">
        <v>1859</v>
      </c>
      <c r="D125" s="320">
        <v>2002</v>
      </c>
      <c r="E125" s="320">
        <v>2353</v>
      </c>
      <c r="F125" s="320">
        <v>3016</v>
      </c>
      <c r="G125" s="320">
        <v>3471</v>
      </c>
      <c r="H125" s="320">
        <v>3991</v>
      </c>
      <c r="I125" s="320">
        <v>4512</v>
      </c>
    </row>
    <row r="126" spans="1:9" x14ac:dyDescent="0.25">
      <c r="A126" s="319" t="s">
        <v>463</v>
      </c>
      <c r="B126" s="319">
        <v>78621</v>
      </c>
      <c r="C126" s="320">
        <v>1586</v>
      </c>
      <c r="D126" s="320">
        <v>1716</v>
      </c>
      <c r="E126" s="320">
        <v>2015</v>
      </c>
      <c r="F126" s="320">
        <v>2587</v>
      </c>
      <c r="G126" s="320">
        <v>2977</v>
      </c>
      <c r="H126" s="320">
        <v>3422</v>
      </c>
      <c r="I126" s="320">
        <v>3870</v>
      </c>
    </row>
    <row r="127" spans="1:9" x14ac:dyDescent="0.25">
      <c r="A127" s="319" t="s">
        <v>463</v>
      </c>
      <c r="B127" s="319">
        <v>78622</v>
      </c>
      <c r="C127" s="320">
        <v>1768</v>
      </c>
      <c r="D127" s="320">
        <v>1898</v>
      </c>
      <c r="E127" s="320">
        <v>2236</v>
      </c>
      <c r="F127" s="320">
        <v>2873</v>
      </c>
      <c r="G127" s="320">
        <v>3302</v>
      </c>
      <c r="H127" s="320">
        <v>3797</v>
      </c>
      <c r="I127" s="320">
        <v>4292</v>
      </c>
    </row>
    <row r="128" spans="1:9" x14ac:dyDescent="0.25">
      <c r="A128" s="319" t="s">
        <v>463</v>
      </c>
      <c r="B128" s="319">
        <v>78623</v>
      </c>
      <c r="C128" s="320">
        <v>1508</v>
      </c>
      <c r="D128" s="320">
        <v>1651</v>
      </c>
      <c r="E128" s="320">
        <v>1989</v>
      </c>
      <c r="F128" s="320">
        <v>2535</v>
      </c>
      <c r="G128" s="320">
        <v>2977</v>
      </c>
      <c r="H128" s="320">
        <v>3422</v>
      </c>
      <c r="I128" s="320">
        <v>3870</v>
      </c>
    </row>
    <row r="129" spans="1:9" x14ac:dyDescent="0.25">
      <c r="A129" s="319" t="s">
        <v>463</v>
      </c>
      <c r="B129" s="319">
        <v>78626</v>
      </c>
      <c r="C129" s="320">
        <v>1950</v>
      </c>
      <c r="D129" s="320">
        <v>2093</v>
      </c>
      <c r="E129" s="320">
        <v>2470</v>
      </c>
      <c r="F129" s="320">
        <v>3172</v>
      </c>
      <c r="G129" s="320">
        <v>3640</v>
      </c>
      <c r="H129" s="320">
        <v>4186</v>
      </c>
      <c r="I129" s="320">
        <v>4732</v>
      </c>
    </row>
    <row r="130" spans="1:9" x14ac:dyDescent="0.25">
      <c r="A130" s="319" t="s">
        <v>463</v>
      </c>
      <c r="B130" s="319">
        <v>78627</v>
      </c>
      <c r="C130" s="320">
        <v>2028</v>
      </c>
      <c r="D130" s="320">
        <v>2184</v>
      </c>
      <c r="E130" s="320">
        <v>2574</v>
      </c>
      <c r="F130" s="320">
        <v>3302</v>
      </c>
      <c r="G130" s="320">
        <v>3796</v>
      </c>
      <c r="H130" s="320">
        <v>4365</v>
      </c>
      <c r="I130" s="320">
        <v>4934</v>
      </c>
    </row>
    <row r="131" spans="1:9" x14ac:dyDescent="0.25">
      <c r="A131" s="319" t="s">
        <v>463</v>
      </c>
      <c r="B131" s="319">
        <v>78628</v>
      </c>
      <c r="C131" s="320">
        <v>1833</v>
      </c>
      <c r="D131" s="320">
        <v>1976</v>
      </c>
      <c r="E131" s="320">
        <v>2327</v>
      </c>
      <c r="F131" s="320">
        <v>2990</v>
      </c>
      <c r="G131" s="320">
        <v>3432</v>
      </c>
      <c r="H131" s="320">
        <v>3946</v>
      </c>
      <c r="I131" s="320">
        <v>4461</v>
      </c>
    </row>
    <row r="132" spans="1:9" x14ac:dyDescent="0.25">
      <c r="A132" s="319" t="s">
        <v>463</v>
      </c>
      <c r="B132" s="319">
        <v>78630</v>
      </c>
      <c r="C132" s="320">
        <v>2028</v>
      </c>
      <c r="D132" s="320">
        <v>2184</v>
      </c>
      <c r="E132" s="320">
        <v>2574</v>
      </c>
      <c r="F132" s="320">
        <v>3302</v>
      </c>
      <c r="G132" s="320">
        <v>3796</v>
      </c>
      <c r="H132" s="320">
        <v>4365</v>
      </c>
      <c r="I132" s="320">
        <v>4934</v>
      </c>
    </row>
    <row r="133" spans="1:9" x14ac:dyDescent="0.25">
      <c r="A133" s="319" t="s">
        <v>463</v>
      </c>
      <c r="B133" s="319">
        <v>78632</v>
      </c>
      <c r="C133" s="320">
        <v>1469</v>
      </c>
      <c r="D133" s="320">
        <v>1625</v>
      </c>
      <c r="E133" s="320">
        <v>1911</v>
      </c>
      <c r="F133" s="320">
        <v>2444</v>
      </c>
      <c r="G133" s="320">
        <v>2834</v>
      </c>
      <c r="H133" s="320">
        <v>3259</v>
      </c>
      <c r="I133" s="320">
        <v>3684</v>
      </c>
    </row>
    <row r="134" spans="1:9" x14ac:dyDescent="0.25">
      <c r="A134" s="319" t="s">
        <v>463</v>
      </c>
      <c r="B134" s="319">
        <v>78633</v>
      </c>
      <c r="C134" s="320">
        <v>2639</v>
      </c>
      <c r="D134" s="320">
        <v>2834</v>
      </c>
      <c r="E134" s="320">
        <v>3341</v>
      </c>
      <c r="F134" s="320">
        <v>4290</v>
      </c>
      <c r="G134" s="320">
        <v>4927</v>
      </c>
      <c r="H134" s="320">
        <v>5665</v>
      </c>
      <c r="I134" s="320">
        <v>6405</v>
      </c>
    </row>
    <row r="135" spans="1:9" x14ac:dyDescent="0.25">
      <c r="A135" s="319" t="s">
        <v>463</v>
      </c>
      <c r="B135" s="319">
        <v>78634</v>
      </c>
      <c r="C135" s="320">
        <v>2314</v>
      </c>
      <c r="D135" s="320">
        <v>2496</v>
      </c>
      <c r="E135" s="320">
        <v>2938</v>
      </c>
      <c r="F135" s="320">
        <v>3770</v>
      </c>
      <c r="G135" s="320">
        <v>4342</v>
      </c>
      <c r="H135" s="320">
        <v>4993</v>
      </c>
      <c r="I135" s="320">
        <v>5644</v>
      </c>
    </row>
    <row r="136" spans="1:9" x14ac:dyDescent="0.25">
      <c r="A136" s="319" t="s">
        <v>463</v>
      </c>
      <c r="B136" s="319">
        <v>78636</v>
      </c>
      <c r="C136" s="320">
        <v>1755</v>
      </c>
      <c r="D136" s="320">
        <v>1885</v>
      </c>
      <c r="E136" s="320">
        <v>2223</v>
      </c>
      <c r="F136" s="320">
        <v>2860</v>
      </c>
      <c r="G136" s="320">
        <v>3276</v>
      </c>
      <c r="H136" s="320">
        <v>3767</v>
      </c>
      <c r="I136" s="320">
        <v>4258</v>
      </c>
    </row>
    <row r="137" spans="1:9" x14ac:dyDescent="0.25">
      <c r="A137" s="319" t="s">
        <v>463</v>
      </c>
      <c r="B137" s="319">
        <v>78640</v>
      </c>
      <c r="C137" s="320">
        <v>2067</v>
      </c>
      <c r="D137" s="320">
        <v>2223</v>
      </c>
      <c r="E137" s="320">
        <v>2613</v>
      </c>
      <c r="F137" s="320">
        <v>3354</v>
      </c>
      <c r="G137" s="320">
        <v>3861</v>
      </c>
      <c r="H137" s="320">
        <v>4439</v>
      </c>
      <c r="I137" s="320">
        <v>5019</v>
      </c>
    </row>
    <row r="138" spans="1:9" x14ac:dyDescent="0.25">
      <c r="A138" s="319" t="s">
        <v>463</v>
      </c>
      <c r="B138" s="319">
        <v>78641</v>
      </c>
      <c r="C138" s="320">
        <v>2314</v>
      </c>
      <c r="D138" s="320">
        <v>2483</v>
      </c>
      <c r="E138" s="320">
        <v>2925</v>
      </c>
      <c r="F138" s="320">
        <v>3757</v>
      </c>
      <c r="G138" s="320">
        <v>4316</v>
      </c>
      <c r="H138" s="320">
        <v>4963</v>
      </c>
      <c r="I138" s="320">
        <v>5610</v>
      </c>
    </row>
    <row r="139" spans="1:9" x14ac:dyDescent="0.25">
      <c r="A139" s="319" t="s">
        <v>463</v>
      </c>
      <c r="B139" s="319">
        <v>78642</v>
      </c>
      <c r="C139" s="320">
        <v>1469</v>
      </c>
      <c r="D139" s="320">
        <v>1625</v>
      </c>
      <c r="E139" s="320">
        <v>1911</v>
      </c>
      <c r="F139" s="320">
        <v>2444</v>
      </c>
      <c r="G139" s="320">
        <v>2834</v>
      </c>
      <c r="H139" s="320">
        <v>3259</v>
      </c>
      <c r="I139" s="320">
        <v>3684</v>
      </c>
    </row>
    <row r="140" spans="1:9" x14ac:dyDescent="0.25">
      <c r="A140" s="319" t="s">
        <v>463</v>
      </c>
      <c r="B140" s="319">
        <v>78644</v>
      </c>
      <c r="C140" s="320">
        <v>1482</v>
      </c>
      <c r="D140" s="320">
        <v>1625</v>
      </c>
      <c r="E140" s="320">
        <v>1911</v>
      </c>
      <c r="F140" s="320">
        <v>2444</v>
      </c>
      <c r="G140" s="320">
        <v>2834</v>
      </c>
      <c r="H140" s="320">
        <v>3259</v>
      </c>
      <c r="I140" s="320">
        <v>3684</v>
      </c>
    </row>
    <row r="141" spans="1:9" x14ac:dyDescent="0.25">
      <c r="A141" s="319" t="s">
        <v>463</v>
      </c>
      <c r="B141" s="319">
        <v>78645</v>
      </c>
      <c r="C141" s="320">
        <v>2015</v>
      </c>
      <c r="D141" s="320">
        <v>2171</v>
      </c>
      <c r="E141" s="320">
        <v>2548</v>
      </c>
      <c r="F141" s="320">
        <v>3276</v>
      </c>
      <c r="G141" s="320">
        <v>3757</v>
      </c>
      <c r="H141" s="320">
        <v>4319</v>
      </c>
      <c r="I141" s="320">
        <v>4884</v>
      </c>
    </row>
    <row r="142" spans="1:9" x14ac:dyDescent="0.25">
      <c r="A142" s="319" t="s">
        <v>463</v>
      </c>
      <c r="B142" s="319">
        <v>78646</v>
      </c>
      <c r="C142" s="320">
        <v>2028</v>
      </c>
      <c r="D142" s="320">
        <v>2184</v>
      </c>
      <c r="E142" s="320">
        <v>2574</v>
      </c>
      <c r="F142" s="320">
        <v>3302</v>
      </c>
      <c r="G142" s="320">
        <v>3796</v>
      </c>
      <c r="H142" s="320">
        <v>4365</v>
      </c>
      <c r="I142" s="320">
        <v>4934</v>
      </c>
    </row>
    <row r="143" spans="1:9" x14ac:dyDescent="0.25">
      <c r="A143" s="319" t="s">
        <v>463</v>
      </c>
      <c r="B143" s="319">
        <v>78648</v>
      </c>
      <c r="C143" s="320">
        <v>1352</v>
      </c>
      <c r="D143" s="320">
        <v>1456</v>
      </c>
      <c r="E143" s="320">
        <v>1729</v>
      </c>
      <c r="F143" s="320">
        <v>2210</v>
      </c>
      <c r="G143" s="320">
        <v>2548</v>
      </c>
      <c r="H143" s="320">
        <v>2930</v>
      </c>
      <c r="I143" s="320">
        <v>3312</v>
      </c>
    </row>
    <row r="144" spans="1:9" x14ac:dyDescent="0.25">
      <c r="A144" s="319" t="s">
        <v>463</v>
      </c>
      <c r="B144" s="319">
        <v>78650</v>
      </c>
      <c r="C144" s="320">
        <v>1469</v>
      </c>
      <c r="D144" s="320">
        <v>1625</v>
      </c>
      <c r="E144" s="320">
        <v>1911</v>
      </c>
      <c r="F144" s="320">
        <v>2444</v>
      </c>
      <c r="G144" s="320">
        <v>2834</v>
      </c>
      <c r="H144" s="320">
        <v>3259</v>
      </c>
      <c r="I144" s="320">
        <v>3684</v>
      </c>
    </row>
    <row r="145" spans="1:9" x14ac:dyDescent="0.25">
      <c r="A145" s="319" t="s">
        <v>463</v>
      </c>
      <c r="B145" s="319">
        <v>78652</v>
      </c>
      <c r="C145" s="320">
        <v>2418</v>
      </c>
      <c r="D145" s="320">
        <v>2600</v>
      </c>
      <c r="E145" s="320">
        <v>3055</v>
      </c>
      <c r="F145" s="320">
        <v>3926</v>
      </c>
      <c r="G145" s="320">
        <v>4511</v>
      </c>
      <c r="H145" s="320">
        <v>5187</v>
      </c>
      <c r="I145" s="320">
        <v>5864</v>
      </c>
    </row>
    <row r="146" spans="1:9" x14ac:dyDescent="0.25">
      <c r="A146" s="319" t="s">
        <v>463</v>
      </c>
      <c r="B146" s="319">
        <v>78653</v>
      </c>
      <c r="C146" s="320">
        <v>2223</v>
      </c>
      <c r="D146" s="320">
        <v>2392</v>
      </c>
      <c r="E146" s="320">
        <v>2821</v>
      </c>
      <c r="F146" s="320">
        <v>3627</v>
      </c>
      <c r="G146" s="320">
        <v>4160</v>
      </c>
      <c r="H146" s="320">
        <v>4784</v>
      </c>
      <c r="I146" s="320">
        <v>5408</v>
      </c>
    </row>
    <row r="147" spans="1:9" x14ac:dyDescent="0.25">
      <c r="A147" s="319" t="s">
        <v>463</v>
      </c>
      <c r="B147" s="319">
        <v>78654</v>
      </c>
      <c r="C147" s="320">
        <v>1482</v>
      </c>
      <c r="D147" s="320">
        <v>1625</v>
      </c>
      <c r="E147" s="320">
        <v>1911</v>
      </c>
      <c r="F147" s="320">
        <v>2444</v>
      </c>
      <c r="G147" s="320">
        <v>2834</v>
      </c>
      <c r="H147" s="320">
        <v>3259</v>
      </c>
      <c r="I147" s="320">
        <v>3684</v>
      </c>
    </row>
    <row r="148" spans="1:9" x14ac:dyDescent="0.25">
      <c r="A148" s="319" t="s">
        <v>463</v>
      </c>
      <c r="B148" s="319">
        <v>78655</v>
      </c>
      <c r="C148" s="320">
        <v>1378</v>
      </c>
      <c r="D148" s="320">
        <v>1495</v>
      </c>
      <c r="E148" s="320">
        <v>1781</v>
      </c>
      <c r="F148" s="320">
        <v>2275</v>
      </c>
      <c r="G148" s="320">
        <v>2652</v>
      </c>
      <c r="H148" s="320">
        <v>3049</v>
      </c>
      <c r="I148" s="320">
        <v>3447</v>
      </c>
    </row>
    <row r="149" spans="1:9" x14ac:dyDescent="0.25">
      <c r="A149" s="319" t="s">
        <v>463</v>
      </c>
      <c r="B149" s="319">
        <v>78656</v>
      </c>
      <c r="C149" s="320">
        <v>1469</v>
      </c>
      <c r="D149" s="320">
        <v>1625</v>
      </c>
      <c r="E149" s="320">
        <v>1911</v>
      </c>
      <c r="F149" s="320">
        <v>2444</v>
      </c>
      <c r="G149" s="320">
        <v>2834</v>
      </c>
      <c r="H149" s="320">
        <v>3259</v>
      </c>
      <c r="I149" s="320">
        <v>3684</v>
      </c>
    </row>
    <row r="150" spans="1:9" x14ac:dyDescent="0.25">
      <c r="A150" s="319" t="s">
        <v>463</v>
      </c>
      <c r="B150" s="319">
        <v>78659</v>
      </c>
      <c r="C150" s="320">
        <v>1495</v>
      </c>
      <c r="D150" s="320">
        <v>1625</v>
      </c>
      <c r="E150" s="320">
        <v>1911</v>
      </c>
      <c r="F150" s="320">
        <v>2444</v>
      </c>
      <c r="G150" s="320">
        <v>2834</v>
      </c>
      <c r="H150" s="320">
        <v>3259</v>
      </c>
      <c r="I150" s="320">
        <v>3684</v>
      </c>
    </row>
    <row r="151" spans="1:9" x14ac:dyDescent="0.25">
      <c r="A151" s="319" t="s">
        <v>463</v>
      </c>
      <c r="B151" s="319">
        <v>78660</v>
      </c>
      <c r="C151" s="320">
        <v>2106</v>
      </c>
      <c r="D151" s="320">
        <v>2262</v>
      </c>
      <c r="E151" s="320">
        <v>2665</v>
      </c>
      <c r="F151" s="320">
        <v>3419</v>
      </c>
      <c r="G151" s="320">
        <v>3939</v>
      </c>
      <c r="H151" s="320">
        <v>4529</v>
      </c>
      <c r="I151" s="320">
        <v>5120</v>
      </c>
    </row>
    <row r="152" spans="1:9" x14ac:dyDescent="0.25">
      <c r="A152" s="319" t="s">
        <v>463</v>
      </c>
      <c r="B152" s="319">
        <v>78661</v>
      </c>
      <c r="C152" s="320">
        <v>1495</v>
      </c>
      <c r="D152" s="320">
        <v>1651</v>
      </c>
      <c r="E152" s="320">
        <v>1976</v>
      </c>
      <c r="F152" s="320">
        <v>2509</v>
      </c>
      <c r="G152" s="320">
        <v>2964</v>
      </c>
      <c r="H152" s="320">
        <v>3408</v>
      </c>
      <c r="I152" s="320">
        <v>3853</v>
      </c>
    </row>
    <row r="153" spans="1:9" x14ac:dyDescent="0.25">
      <c r="A153" s="319" t="s">
        <v>463</v>
      </c>
      <c r="B153" s="319">
        <v>78662</v>
      </c>
      <c r="C153" s="320">
        <v>1469</v>
      </c>
      <c r="D153" s="320">
        <v>1625</v>
      </c>
      <c r="E153" s="320">
        <v>1911</v>
      </c>
      <c r="F153" s="320">
        <v>2444</v>
      </c>
      <c r="G153" s="320">
        <v>2834</v>
      </c>
      <c r="H153" s="320">
        <v>3259</v>
      </c>
      <c r="I153" s="320">
        <v>3684</v>
      </c>
    </row>
    <row r="154" spans="1:9" x14ac:dyDescent="0.25">
      <c r="A154" s="319" t="s">
        <v>463</v>
      </c>
      <c r="B154" s="319">
        <v>78663</v>
      </c>
      <c r="C154" s="320">
        <v>1469</v>
      </c>
      <c r="D154" s="320">
        <v>1625</v>
      </c>
      <c r="E154" s="320">
        <v>1911</v>
      </c>
      <c r="F154" s="320">
        <v>2444</v>
      </c>
      <c r="G154" s="320">
        <v>2834</v>
      </c>
      <c r="H154" s="320">
        <v>3259</v>
      </c>
      <c r="I154" s="320">
        <v>3684</v>
      </c>
    </row>
    <row r="155" spans="1:9" x14ac:dyDescent="0.25">
      <c r="A155" s="319" t="s">
        <v>463</v>
      </c>
      <c r="B155" s="319">
        <v>78664</v>
      </c>
      <c r="C155" s="320">
        <v>1885</v>
      </c>
      <c r="D155" s="320">
        <v>2028</v>
      </c>
      <c r="E155" s="320">
        <v>2392</v>
      </c>
      <c r="F155" s="320">
        <v>3068</v>
      </c>
      <c r="G155" s="320">
        <v>3536</v>
      </c>
      <c r="H155" s="320">
        <v>4066</v>
      </c>
      <c r="I155" s="320">
        <v>4596</v>
      </c>
    </row>
    <row r="156" spans="1:9" x14ac:dyDescent="0.25">
      <c r="A156" s="319" t="s">
        <v>463</v>
      </c>
      <c r="B156" s="319">
        <v>78665</v>
      </c>
      <c r="C156" s="320">
        <v>2223</v>
      </c>
      <c r="D156" s="320">
        <v>2392</v>
      </c>
      <c r="E156" s="320">
        <v>2808</v>
      </c>
      <c r="F156" s="320">
        <v>3601</v>
      </c>
      <c r="G156" s="320">
        <v>4147</v>
      </c>
      <c r="H156" s="320">
        <v>4768</v>
      </c>
      <c r="I156" s="320">
        <v>5391</v>
      </c>
    </row>
    <row r="157" spans="1:9" x14ac:dyDescent="0.25">
      <c r="A157" s="319" t="s">
        <v>463</v>
      </c>
      <c r="B157" s="319">
        <v>78666</v>
      </c>
      <c r="C157" s="320">
        <v>1560</v>
      </c>
      <c r="D157" s="320">
        <v>1677</v>
      </c>
      <c r="E157" s="320">
        <v>1976</v>
      </c>
      <c r="F157" s="320">
        <v>2535</v>
      </c>
      <c r="G157" s="320">
        <v>2925</v>
      </c>
      <c r="H157" s="320">
        <v>3363</v>
      </c>
      <c r="I157" s="320">
        <v>3802</v>
      </c>
    </row>
    <row r="158" spans="1:9" x14ac:dyDescent="0.25">
      <c r="A158" s="319" t="s">
        <v>463</v>
      </c>
      <c r="B158" s="319">
        <v>78667</v>
      </c>
      <c r="C158" s="320">
        <v>1755</v>
      </c>
      <c r="D158" s="320">
        <v>1885</v>
      </c>
      <c r="E158" s="320">
        <v>2223</v>
      </c>
      <c r="F158" s="320">
        <v>2860</v>
      </c>
      <c r="G158" s="320">
        <v>3276</v>
      </c>
      <c r="H158" s="320">
        <v>3767</v>
      </c>
      <c r="I158" s="320">
        <v>4258</v>
      </c>
    </row>
    <row r="159" spans="1:9" x14ac:dyDescent="0.25">
      <c r="A159" s="319" t="s">
        <v>463</v>
      </c>
      <c r="B159" s="319">
        <v>78669</v>
      </c>
      <c r="C159" s="320">
        <v>1573</v>
      </c>
      <c r="D159" s="320">
        <v>1690</v>
      </c>
      <c r="E159" s="320">
        <v>1989</v>
      </c>
      <c r="F159" s="320">
        <v>2548</v>
      </c>
      <c r="G159" s="320">
        <v>2938</v>
      </c>
      <c r="H159" s="320">
        <v>3378</v>
      </c>
      <c r="I159" s="320">
        <v>3819</v>
      </c>
    </row>
    <row r="160" spans="1:9" x14ac:dyDescent="0.25">
      <c r="A160" s="319" t="s">
        <v>463</v>
      </c>
      <c r="B160" s="319">
        <v>78674</v>
      </c>
      <c r="C160" s="320">
        <v>2028</v>
      </c>
      <c r="D160" s="320">
        <v>2184</v>
      </c>
      <c r="E160" s="320">
        <v>2574</v>
      </c>
      <c r="F160" s="320">
        <v>3302</v>
      </c>
      <c r="G160" s="320">
        <v>3796</v>
      </c>
      <c r="H160" s="320">
        <v>4365</v>
      </c>
      <c r="I160" s="320">
        <v>4934</v>
      </c>
    </row>
    <row r="161" spans="1:9" x14ac:dyDescent="0.25">
      <c r="A161" s="319" t="s">
        <v>463</v>
      </c>
      <c r="B161" s="319">
        <v>78676</v>
      </c>
      <c r="C161" s="320">
        <v>1768</v>
      </c>
      <c r="D161" s="320">
        <v>1898</v>
      </c>
      <c r="E161" s="320">
        <v>2236</v>
      </c>
      <c r="F161" s="320">
        <v>2873</v>
      </c>
      <c r="G161" s="320">
        <v>3302</v>
      </c>
      <c r="H161" s="320">
        <v>3797</v>
      </c>
      <c r="I161" s="320">
        <v>4292</v>
      </c>
    </row>
    <row r="162" spans="1:9" x14ac:dyDescent="0.25">
      <c r="A162" s="319" t="s">
        <v>463</v>
      </c>
      <c r="B162" s="319">
        <v>78680</v>
      </c>
      <c r="C162" s="320">
        <v>2028</v>
      </c>
      <c r="D162" s="320">
        <v>2184</v>
      </c>
      <c r="E162" s="320">
        <v>2574</v>
      </c>
      <c r="F162" s="320">
        <v>3302</v>
      </c>
      <c r="G162" s="320">
        <v>3796</v>
      </c>
      <c r="H162" s="320">
        <v>4365</v>
      </c>
      <c r="I162" s="320">
        <v>4934</v>
      </c>
    </row>
    <row r="163" spans="1:9" x14ac:dyDescent="0.25">
      <c r="A163" s="319" t="s">
        <v>463</v>
      </c>
      <c r="B163" s="319">
        <v>78681</v>
      </c>
      <c r="C163" s="320">
        <v>2171</v>
      </c>
      <c r="D163" s="320">
        <v>2340</v>
      </c>
      <c r="E163" s="320">
        <v>2756</v>
      </c>
      <c r="F163" s="320">
        <v>3536</v>
      </c>
      <c r="G163" s="320">
        <v>4069</v>
      </c>
      <c r="H163" s="320">
        <v>4678</v>
      </c>
      <c r="I163" s="320">
        <v>5289</v>
      </c>
    </row>
    <row r="164" spans="1:9" x14ac:dyDescent="0.25">
      <c r="A164" s="319" t="s">
        <v>463</v>
      </c>
      <c r="B164" s="319">
        <v>78683</v>
      </c>
      <c r="C164" s="320">
        <v>2028</v>
      </c>
      <c r="D164" s="320">
        <v>2184</v>
      </c>
      <c r="E164" s="320">
        <v>2574</v>
      </c>
      <c r="F164" s="320">
        <v>3302</v>
      </c>
      <c r="G164" s="320">
        <v>3796</v>
      </c>
      <c r="H164" s="320">
        <v>4365</v>
      </c>
      <c r="I164" s="320">
        <v>4934</v>
      </c>
    </row>
    <row r="165" spans="1:9" x14ac:dyDescent="0.25">
      <c r="A165" s="319" t="s">
        <v>463</v>
      </c>
      <c r="B165" s="319">
        <v>78691</v>
      </c>
      <c r="C165" s="320">
        <v>2002</v>
      </c>
      <c r="D165" s="320">
        <v>2158</v>
      </c>
      <c r="E165" s="320">
        <v>2535</v>
      </c>
      <c r="F165" s="320">
        <v>3250</v>
      </c>
      <c r="G165" s="320">
        <v>3744</v>
      </c>
      <c r="H165" s="320">
        <v>4305</v>
      </c>
      <c r="I165" s="320">
        <v>4867</v>
      </c>
    </row>
    <row r="166" spans="1:9" x14ac:dyDescent="0.25">
      <c r="A166" s="319" t="s">
        <v>463</v>
      </c>
      <c r="B166" s="319">
        <v>78701</v>
      </c>
      <c r="C166" s="320">
        <v>2964</v>
      </c>
      <c r="D166" s="320">
        <v>3198</v>
      </c>
      <c r="E166" s="320">
        <v>3757</v>
      </c>
      <c r="F166" s="320">
        <v>4823</v>
      </c>
      <c r="G166" s="320">
        <v>5551</v>
      </c>
      <c r="H166" s="320">
        <v>6383</v>
      </c>
      <c r="I166" s="320">
        <v>7216</v>
      </c>
    </row>
    <row r="167" spans="1:9" x14ac:dyDescent="0.25">
      <c r="A167" s="319" t="s">
        <v>463</v>
      </c>
      <c r="B167" s="319">
        <v>78702</v>
      </c>
      <c r="C167" s="320">
        <v>2158</v>
      </c>
      <c r="D167" s="320">
        <v>2314</v>
      </c>
      <c r="E167" s="320">
        <v>2730</v>
      </c>
      <c r="F167" s="320">
        <v>3510</v>
      </c>
      <c r="G167" s="320">
        <v>4030</v>
      </c>
      <c r="H167" s="320">
        <v>4634</v>
      </c>
      <c r="I167" s="320">
        <v>5239</v>
      </c>
    </row>
    <row r="168" spans="1:9" x14ac:dyDescent="0.25">
      <c r="A168" s="319" t="s">
        <v>463</v>
      </c>
      <c r="B168" s="319">
        <v>78703</v>
      </c>
      <c r="C168" s="320">
        <v>2262</v>
      </c>
      <c r="D168" s="320">
        <v>2431</v>
      </c>
      <c r="E168" s="320">
        <v>2860</v>
      </c>
      <c r="F168" s="320">
        <v>3666</v>
      </c>
      <c r="G168" s="320">
        <v>4225</v>
      </c>
      <c r="H168" s="320">
        <v>4858</v>
      </c>
      <c r="I168" s="320">
        <v>5492</v>
      </c>
    </row>
    <row r="169" spans="1:9" x14ac:dyDescent="0.25">
      <c r="A169" s="319" t="s">
        <v>463</v>
      </c>
      <c r="B169" s="319">
        <v>78704</v>
      </c>
      <c r="C169" s="320">
        <v>2288</v>
      </c>
      <c r="D169" s="320">
        <v>2457</v>
      </c>
      <c r="E169" s="320">
        <v>2899</v>
      </c>
      <c r="F169" s="320">
        <v>3718</v>
      </c>
      <c r="G169" s="320">
        <v>4277</v>
      </c>
      <c r="H169" s="320">
        <v>4917</v>
      </c>
      <c r="I169" s="320">
        <v>5560</v>
      </c>
    </row>
    <row r="170" spans="1:9" x14ac:dyDescent="0.25">
      <c r="A170" s="319" t="s">
        <v>463</v>
      </c>
      <c r="B170" s="319">
        <v>78705</v>
      </c>
      <c r="C170" s="320">
        <v>2288</v>
      </c>
      <c r="D170" s="320">
        <v>2457</v>
      </c>
      <c r="E170" s="320">
        <v>2899</v>
      </c>
      <c r="F170" s="320">
        <v>3718</v>
      </c>
      <c r="G170" s="320">
        <v>4277</v>
      </c>
      <c r="H170" s="320">
        <v>4917</v>
      </c>
      <c r="I170" s="320">
        <v>5560</v>
      </c>
    </row>
    <row r="171" spans="1:9" x14ac:dyDescent="0.25">
      <c r="A171" s="319" t="s">
        <v>463</v>
      </c>
      <c r="B171" s="319">
        <v>78708</v>
      </c>
      <c r="C171" s="320">
        <v>2002</v>
      </c>
      <c r="D171" s="320">
        <v>2158</v>
      </c>
      <c r="E171" s="320">
        <v>2535</v>
      </c>
      <c r="F171" s="320">
        <v>3250</v>
      </c>
      <c r="G171" s="320">
        <v>3744</v>
      </c>
      <c r="H171" s="320">
        <v>4305</v>
      </c>
      <c r="I171" s="320">
        <v>4867</v>
      </c>
    </row>
    <row r="172" spans="1:9" x14ac:dyDescent="0.25">
      <c r="A172" s="319" t="s">
        <v>463</v>
      </c>
      <c r="B172" s="319">
        <v>78709</v>
      </c>
      <c r="C172" s="320">
        <v>2002</v>
      </c>
      <c r="D172" s="320">
        <v>2158</v>
      </c>
      <c r="E172" s="320">
        <v>2535</v>
      </c>
      <c r="F172" s="320">
        <v>3250</v>
      </c>
      <c r="G172" s="320">
        <v>3744</v>
      </c>
      <c r="H172" s="320">
        <v>4305</v>
      </c>
      <c r="I172" s="320">
        <v>4867</v>
      </c>
    </row>
    <row r="173" spans="1:9" x14ac:dyDescent="0.25">
      <c r="A173" s="319" t="s">
        <v>463</v>
      </c>
      <c r="B173" s="319">
        <v>78711</v>
      </c>
      <c r="C173" s="320">
        <v>2002</v>
      </c>
      <c r="D173" s="320">
        <v>2158</v>
      </c>
      <c r="E173" s="320">
        <v>2535</v>
      </c>
      <c r="F173" s="320">
        <v>3250</v>
      </c>
      <c r="G173" s="320">
        <v>3744</v>
      </c>
      <c r="H173" s="320">
        <v>4305</v>
      </c>
      <c r="I173" s="320">
        <v>4867</v>
      </c>
    </row>
    <row r="174" spans="1:9" x14ac:dyDescent="0.25">
      <c r="A174" s="319" t="s">
        <v>463</v>
      </c>
      <c r="B174" s="319">
        <v>78712</v>
      </c>
      <c r="C174" s="320">
        <v>2353</v>
      </c>
      <c r="D174" s="320">
        <v>2535</v>
      </c>
      <c r="E174" s="320">
        <v>2990</v>
      </c>
      <c r="F174" s="320">
        <v>3835</v>
      </c>
      <c r="G174" s="320">
        <v>4407</v>
      </c>
      <c r="H174" s="320">
        <v>5067</v>
      </c>
      <c r="I174" s="320">
        <v>5729</v>
      </c>
    </row>
    <row r="175" spans="1:9" x14ac:dyDescent="0.25">
      <c r="A175" s="319" t="s">
        <v>463</v>
      </c>
      <c r="B175" s="319">
        <v>78713</v>
      </c>
      <c r="C175" s="320">
        <v>2002</v>
      </c>
      <c r="D175" s="320">
        <v>2158</v>
      </c>
      <c r="E175" s="320">
        <v>2535</v>
      </c>
      <c r="F175" s="320">
        <v>3250</v>
      </c>
      <c r="G175" s="320">
        <v>3744</v>
      </c>
      <c r="H175" s="320">
        <v>4305</v>
      </c>
      <c r="I175" s="320">
        <v>4867</v>
      </c>
    </row>
    <row r="176" spans="1:9" x14ac:dyDescent="0.25">
      <c r="A176" s="319" t="s">
        <v>463</v>
      </c>
      <c r="B176" s="319">
        <v>78714</v>
      </c>
      <c r="C176" s="320">
        <v>2002</v>
      </c>
      <c r="D176" s="320">
        <v>2158</v>
      </c>
      <c r="E176" s="320">
        <v>2535</v>
      </c>
      <c r="F176" s="320">
        <v>3250</v>
      </c>
      <c r="G176" s="320">
        <v>3744</v>
      </c>
      <c r="H176" s="320">
        <v>4305</v>
      </c>
      <c r="I176" s="320">
        <v>4867</v>
      </c>
    </row>
    <row r="177" spans="1:9" x14ac:dyDescent="0.25">
      <c r="A177" s="319" t="s">
        <v>463</v>
      </c>
      <c r="B177" s="319">
        <v>78715</v>
      </c>
      <c r="C177" s="320">
        <v>2002</v>
      </c>
      <c r="D177" s="320">
        <v>2158</v>
      </c>
      <c r="E177" s="320">
        <v>2535</v>
      </c>
      <c r="F177" s="320">
        <v>3250</v>
      </c>
      <c r="G177" s="320">
        <v>3744</v>
      </c>
      <c r="H177" s="320">
        <v>4305</v>
      </c>
      <c r="I177" s="320">
        <v>4867</v>
      </c>
    </row>
    <row r="178" spans="1:9" x14ac:dyDescent="0.25">
      <c r="A178" s="319" t="s">
        <v>463</v>
      </c>
      <c r="B178" s="319">
        <v>78716</v>
      </c>
      <c r="C178" s="320">
        <v>2002</v>
      </c>
      <c r="D178" s="320">
        <v>2158</v>
      </c>
      <c r="E178" s="320">
        <v>2535</v>
      </c>
      <c r="F178" s="320">
        <v>3250</v>
      </c>
      <c r="G178" s="320">
        <v>3744</v>
      </c>
      <c r="H178" s="320">
        <v>4305</v>
      </c>
      <c r="I178" s="320">
        <v>4867</v>
      </c>
    </row>
    <row r="179" spans="1:9" x14ac:dyDescent="0.25">
      <c r="A179" s="319" t="s">
        <v>463</v>
      </c>
      <c r="B179" s="319">
        <v>78717</v>
      </c>
      <c r="C179" s="320">
        <v>2054</v>
      </c>
      <c r="D179" s="320">
        <v>2210</v>
      </c>
      <c r="E179" s="320">
        <v>2600</v>
      </c>
      <c r="F179" s="320">
        <v>3341</v>
      </c>
      <c r="G179" s="320">
        <v>3835</v>
      </c>
      <c r="H179" s="320">
        <v>4409</v>
      </c>
      <c r="I179" s="320">
        <v>4985</v>
      </c>
    </row>
    <row r="180" spans="1:9" x14ac:dyDescent="0.25">
      <c r="A180" s="319" t="s">
        <v>463</v>
      </c>
      <c r="B180" s="319">
        <v>78718</v>
      </c>
      <c r="C180" s="320">
        <v>2002</v>
      </c>
      <c r="D180" s="320">
        <v>2158</v>
      </c>
      <c r="E180" s="320">
        <v>2535</v>
      </c>
      <c r="F180" s="320">
        <v>3250</v>
      </c>
      <c r="G180" s="320">
        <v>3744</v>
      </c>
      <c r="H180" s="320">
        <v>4305</v>
      </c>
      <c r="I180" s="320">
        <v>4867</v>
      </c>
    </row>
    <row r="181" spans="1:9" x14ac:dyDescent="0.25">
      <c r="A181" s="319" t="s">
        <v>463</v>
      </c>
      <c r="B181" s="319">
        <v>78719</v>
      </c>
      <c r="C181" s="320">
        <v>1469</v>
      </c>
      <c r="D181" s="320">
        <v>1625</v>
      </c>
      <c r="E181" s="320">
        <v>1911</v>
      </c>
      <c r="F181" s="320">
        <v>2444</v>
      </c>
      <c r="G181" s="320">
        <v>2834</v>
      </c>
      <c r="H181" s="320">
        <v>3259</v>
      </c>
      <c r="I181" s="320">
        <v>3684</v>
      </c>
    </row>
    <row r="182" spans="1:9" x14ac:dyDescent="0.25">
      <c r="A182" s="319" t="s">
        <v>463</v>
      </c>
      <c r="B182" s="319">
        <v>78720</v>
      </c>
      <c r="C182" s="320">
        <v>2002</v>
      </c>
      <c r="D182" s="320">
        <v>2158</v>
      </c>
      <c r="E182" s="320">
        <v>2535</v>
      </c>
      <c r="F182" s="320">
        <v>3250</v>
      </c>
      <c r="G182" s="320">
        <v>3744</v>
      </c>
      <c r="H182" s="320">
        <v>4305</v>
      </c>
      <c r="I182" s="320">
        <v>4867</v>
      </c>
    </row>
    <row r="183" spans="1:9" x14ac:dyDescent="0.25">
      <c r="A183" s="319" t="s">
        <v>463</v>
      </c>
      <c r="B183" s="319">
        <v>78721</v>
      </c>
      <c r="C183" s="320">
        <v>1950</v>
      </c>
      <c r="D183" s="320">
        <v>2093</v>
      </c>
      <c r="E183" s="320">
        <v>2470</v>
      </c>
      <c r="F183" s="320">
        <v>3172</v>
      </c>
      <c r="G183" s="320">
        <v>3640</v>
      </c>
      <c r="H183" s="320">
        <v>4186</v>
      </c>
      <c r="I183" s="320">
        <v>4732</v>
      </c>
    </row>
    <row r="184" spans="1:9" x14ac:dyDescent="0.25">
      <c r="A184" s="319" t="s">
        <v>463</v>
      </c>
      <c r="B184" s="319">
        <v>78722</v>
      </c>
      <c r="C184" s="320">
        <v>2145</v>
      </c>
      <c r="D184" s="320">
        <v>2314</v>
      </c>
      <c r="E184" s="320">
        <v>2717</v>
      </c>
      <c r="F184" s="320">
        <v>3484</v>
      </c>
      <c r="G184" s="320">
        <v>4004</v>
      </c>
      <c r="H184" s="320">
        <v>4604</v>
      </c>
      <c r="I184" s="320">
        <v>5205</v>
      </c>
    </row>
    <row r="185" spans="1:9" x14ac:dyDescent="0.25">
      <c r="A185" s="319" t="s">
        <v>463</v>
      </c>
      <c r="B185" s="319">
        <v>78723</v>
      </c>
      <c r="C185" s="320">
        <v>1807</v>
      </c>
      <c r="D185" s="320">
        <v>1950</v>
      </c>
      <c r="E185" s="320">
        <v>2288</v>
      </c>
      <c r="F185" s="320">
        <v>2938</v>
      </c>
      <c r="G185" s="320">
        <v>3380</v>
      </c>
      <c r="H185" s="320">
        <v>3887</v>
      </c>
      <c r="I185" s="320">
        <v>4394</v>
      </c>
    </row>
    <row r="186" spans="1:9" x14ac:dyDescent="0.25">
      <c r="A186" s="319" t="s">
        <v>463</v>
      </c>
      <c r="B186" s="319">
        <v>78724</v>
      </c>
      <c r="C186" s="320">
        <v>1924</v>
      </c>
      <c r="D186" s="320">
        <v>2080</v>
      </c>
      <c r="E186" s="320">
        <v>2444</v>
      </c>
      <c r="F186" s="320">
        <v>3133</v>
      </c>
      <c r="G186" s="320">
        <v>3601</v>
      </c>
      <c r="H186" s="320">
        <v>4140</v>
      </c>
      <c r="I186" s="320">
        <v>4681</v>
      </c>
    </row>
    <row r="187" spans="1:9" x14ac:dyDescent="0.25">
      <c r="A187" s="319" t="s">
        <v>463</v>
      </c>
      <c r="B187" s="319">
        <v>78725</v>
      </c>
      <c r="C187" s="320">
        <v>2444</v>
      </c>
      <c r="D187" s="320">
        <v>2626</v>
      </c>
      <c r="E187" s="320">
        <v>3094</v>
      </c>
      <c r="F187" s="320">
        <v>3978</v>
      </c>
      <c r="G187" s="320">
        <v>4563</v>
      </c>
      <c r="H187" s="320">
        <v>5246</v>
      </c>
      <c r="I187" s="320">
        <v>5931</v>
      </c>
    </row>
    <row r="188" spans="1:9" x14ac:dyDescent="0.25">
      <c r="A188" s="319" t="s">
        <v>463</v>
      </c>
      <c r="B188" s="319">
        <v>78726</v>
      </c>
      <c r="C188" s="320">
        <v>2028</v>
      </c>
      <c r="D188" s="320">
        <v>2184</v>
      </c>
      <c r="E188" s="320">
        <v>2574</v>
      </c>
      <c r="F188" s="320">
        <v>3302</v>
      </c>
      <c r="G188" s="320">
        <v>3796</v>
      </c>
      <c r="H188" s="320">
        <v>4365</v>
      </c>
      <c r="I188" s="320">
        <v>4934</v>
      </c>
    </row>
    <row r="189" spans="1:9" x14ac:dyDescent="0.25">
      <c r="A189" s="319" t="s">
        <v>463</v>
      </c>
      <c r="B189" s="319">
        <v>78727</v>
      </c>
      <c r="C189" s="320">
        <v>2210</v>
      </c>
      <c r="D189" s="320">
        <v>2379</v>
      </c>
      <c r="E189" s="320">
        <v>2795</v>
      </c>
      <c r="F189" s="320">
        <v>3588</v>
      </c>
      <c r="G189" s="320">
        <v>4121</v>
      </c>
      <c r="H189" s="320">
        <v>4738</v>
      </c>
      <c r="I189" s="320">
        <v>5357</v>
      </c>
    </row>
    <row r="190" spans="1:9" x14ac:dyDescent="0.25">
      <c r="A190" s="319" t="s">
        <v>463</v>
      </c>
      <c r="B190" s="319">
        <v>78728</v>
      </c>
      <c r="C190" s="320">
        <v>1820</v>
      </c>
      <c r="D190" s="320">
        <v>1950</v>
      </c>
      <c r="E190" s="320">
        <v>2301</v>
      </c>
      <c r="F190" s="320">
        <v>2951</v>
      </c>
      <c r="G190" s="320">
        <v>3393</v>
      </c>
      <c r="H190" s="320">
        <v>3901</v>
      </c>
      <c r="I190" s="320">
        <v>4410</v>
      </c>
    </row>
    <row r="191" spans="1:9" x14ac:dyDescent="0.25">
      <c r="A191" s="319" t="s">
        <v>463</v>
      </c>
      <c r="B191" s="319">
        <v>78729</v>
      </c>
      <c r="C191" s="320">
        <v>1976</v>
      </c>
      <c r="D191" s="320">
        <v>2132</v>
      </c>
      <c r="E191" s="320">
        <v>2509</v>
      </c>
      <c r="F191" s="320">
        <v>3224</v>
      </c>
      <c r="G191" s="320">
        <v>3705</v>
      </c>
      <c r="H191" s="320">
        <v>4260</v>
      </c>
      <c r="I191" s="320">
        <v>4816</v>
      </c>
    </row>
    <row r="192" spans="1:9" x14ac:dyDescent="0.25">
      <c r="A192" s="319" t="s">
        <v>463</v>
      </c>
      <c r="B192" s="319">
        <v>78730</v>
      </c>
      <c r="C192" s="320">
        <v>2028</v>
      </c>
      <c r="D192" s="320">
        <v>2171</v>
      </c>
      <c r="E192" s="320">
        <v>2561</v>
      </c>
      <c r="F192" s="320">
        <v>3289</v>
      </c>
      <c r="G192" s="320">
        <v>3783</v>
      </c>
      <c r="H192" s="320">
        <v>4349</v>
      </c>
      <c r="I192" s="320">
        <v>4917</v>
      </c>
    </row>
    <row r="193" spans="1:9" x14ac:dyDescent="0.25">
      <c r="A193" s="319" t="s">
        <v>463</v>
      </c>
      <c r="B193" s="319">
        <v>78731</v>
      </c>
      <c r="C193" s="320">
        <v>1976</v>
      </c>
      <c r="D193" s="320">
        <v>2132</v>
      </c>
      <c r="E193" s="320">
        <v>2509</v>
      </c>
      <c r="F193" s="320">
        <v>3224</v>
      </c>
      <c r="G193" s="320">
        <v>3705</v>
      </c>
      <c r="H193" s="320">
        <v>4260</v>
      </c>
      <c r="I193" s="320">
        <v>4816</v>
      </c>
    </row>
    <row r="194" spans="1:9" x14ac:dyDescent="0.25">
      <c r="A194" s="319" t="s">
        <v>463</v>
      </c>
      <c r="B194" s="319">
        <v>78732</v>
      </c>
      <c r="C194" s="320">
        <v>2327</v>
      </c>
      <c r="D194" s="320">
        <v>2509</v>
      </c>
      <c r="E194" s="320">
        <v>2951</v>
      </c>
      <c r="F194" s="320">
        <v>3783</v>
      </c>
      <c r="G194" s="320">
        <v>4355</v>
      </c>
      <c r="H194" s="320">
        <v>5007</v>
      </c>
      <c r="I194" s="320">
        <v>5661</v>
      </c>
    </row>
    <row r="195" spans="1:9" x14ac:dyDescent="0.25">
      <c r="A195" s="319" t="s">
        <v>463</v>
      </c>
      <c r="B195" s="319">
        <v>78733</v>
      </c>
      <c r="C195" s="320">
        <v>2951</v>
      </c>
      <c r="D195" s="320">
        <v>3172</v>
      </c>
      <c r="E195" s="320">
        <v>3731</v>
      </c>
      <c r="F195" s="320">
        <v>4784</v>
      </c>
      <c r="G195" s="320">
        <v>5512</v>
      </c>
      <c r="H195" s="320">
        <v>6338</v>
      </c>
      <c r="I195" s="320">
        <v>7165</v>
      </c>
    </row>
    <row r="196" spans="1:9" x14ac:dyDescent="0.25">
      <c r="A196" s="319" t="s">
        <v>463</v>
      </c>
      <c r="B196" s="319">
        <v>78734</v>
      </c>
      <c r="C196" s="320">
        <v>2626</v>
      </c>
      <c r="D196" s="320">
        <v>2834</v>
      </c>
      <c r="E196" s="320">
        <v>3328</v>
      </c>
      <c r="F196" s="320">
        <v>4277</v>
      </c>
      <c r="G196" s="320">
        <v>4914</v>
      </c>
      <c r="H196" s="320">
        <v>5651</v>
      </c>
      <c r="I196" s="320">
        <v>6388</v>
      </c>
    </row>
    <row r="197" spans="1:9" x14ac:dyDescent="0.25">
      <c r="A197" s="319" t="s">
        <v>463</v>
      </c>
      <c r="B197" s="319">
        <v>78735</v>
      </c>
      <c r="C197" s="320">
        <v>2418</v>
      </c>
      <c r="D197" s="320">
        <v>2600</v>
      </c>
      <c r="E197" s="320">
        <v>3055</v>
      </c>
      <c r="F197" s="320">
        <v>3926</v>
      </c>
      <c r="G197" s="320">
        <v>4511</v>
      </c>
      <c r="H197" s="320">
        <v>5187</v>
      </c>
      <c r="I197" s="320">
        <v>5864</v>
      </c>
    </row>
    <row r="198" spans="1:9" x14ac:dyDescent="0.25">
      <c r="A198" s="319" t="s">
        <v>463</v>
      </c>
      <c r="B198" s="319">
        <v>78736</v>
      </c>
      <c r="C198" s="320">
        <v>2301</v>
      </c>
      <c r="D198" s="320">
        <v>2470</v>
      </c>
      <c r="E198" s="320">
        <v>2912</v>
      </c>
      <c r="F198" s="320">
        <v>3744</v>
      </c>
      <c r="G198" s="320">
        <v>4303</v>
      </c>
      <c r="H198" s="320">
        <v>4947</v>
      </c>
      <c r="I198" s="320">
        <v>5593</v>
      </c>
    </row>
    <row r="199" spans="1:9" x14ac:dyDescent="0.25">
      <c r="A199" s="319" t="s">
        <v>463</v>
      </c>
      <c r="B199" s="319">
        <v>78737</v>
      </c>
      <c r="C199" s="320">
        <v>2821</v>
      </c>
      <c r="D199" s="320">
        <v>3042</v>
      </c>
      <c r="E199" s="320">
        <v>3575</v>
      </c>
      <c r="F199" s="320">
        <v>4589</v>
      </c>
      <c r="G199" s="320">
        <v>5278</v>
      </c>
      <c r="H199" s="320">
        <v>6069</v>
      </c>
      <c r="I199" s="320">
        <v>6861</v>
      </c>
    </row>
    <row r="200" spans="1:9" x14ac:dyDescent="0.25">
      <c r="A200" s="319" t="s">
        <v>463</v>
      </c>
      <c r="B200" s="319">
        <v>78738</v>
      </c>
      <c r="C200" s="320">
        <v>2457</v>
      </c>
      <c r="D200" s="320">
        <v>2639</v>
      </c>
      <c r="E200" s="320">
        <v>3107</v>
      </c>
      <c r="F200" s="320">
        <v>3991</v>
      </c>
      <c r="G200" s="320">
        <v>4589</v>
      </c>
      <c r="H200" s="320">
        <v>5276</v>
      </c>
      <c r="I200" s="320">
        <v>5965</v>
      </c>
    </row>
    <row r="201" spans="1:9" x14ac:dyDescent="0.25">
      <c r="A201" s="319" t="s">
        <v>463</v>
      </c>
      <c r="B201" s="319">
        <v>78739</v>
      </c>
      <c r="C201" s="320">
        <v>2964</v>
      </c>
      <c r="D201" s="320">
        <v>3198</v>
      </c>
      <c r="E201" s="320">
        <v>3757</v>
      </c>
      <c r="F201" s="320">
        <v>4823</v>
      </c>
      <c r="G201" s="320">
        <v>5551</v>
      </c>
      <c r="H201" s="320">
        <v>6383</v>
      </c>
      <c r="I201" s="320">
        <v>7216</v>
      </c>
    </row>
    <row r="202" spans="1:9" x14ac:dyDescent="0.25">
      <c r="A202" s="319" t="s">
        <v>463</v>
      </c>
      <c r="B202" s="319">
        <v>78741</v>
      </c>
      <c r="C202" s="320">
        <v>1833</v>
      </c>
      <c r="D202" s="320">
        <v>1976</v>
      </c>
      <c r="E202" s="320">
        <v>2327</v>
      </c>
      <c r="F202" s="320">
        <v>2990</v>
      </c>
      <c r="G202" s="320">
        <v>3432</v>
      </c>
      <c r="H202" s="320">
        <v>3946</v>
      </c>
      <c r="I202" s="320">
        <v>4461</v>
      </c>
    </row>
    <row r="203" spans="1:9" x14ac:dyDescent="0.25">
      <c r="A203" s="319" t="s">
        <v>463</v>
      </c>
      <c r="B203" s="319">
        <v>78742</v>
      </c>
      <c r="C203" s="320">
        <v>1651</v>
      </c>
      <c r="D203" s="320">
        <v>1781</v>
      </c>
      <c r="E203" s="320">
        <v>2093</v>
      </c>
      <c r="F203" s="320">
        <v>2691</v>
      </c>
      <c r="G203" s="320">
        <v>3094</v>
      </c>
      <c r="H203" s="320">
        <v>3558</v>
      </c>
      <c r="I203" s="320">
        <v>4022</v>
      </c>
    </row>
    <row r="204" spans="1:9" x14ac:dyDescent="0.25">
      <c r="A204" s="319" t="s">
        <v>463</v>
      </c>
      <c r="B204" s="319">
        <v>78744</v>
      </c>
      <c r="C204" s="320">
        <v>1794</v>
      </c>
      <c r="D204" s="320">
        <v>1937</v>
      </c>
      <c r="E204" s="320">
        <v>2275</v>
      </c>
      <c r="F204" s="320">
        <v>2925</v>
      </c>
      <c r="G204" s="320">
        <v>3354</v>
      </c>
      <c r="H204" s="320">
        <v>3857</v>
      </c>
      <c r="I204" s="320">
        <v>4360</v>
      </c>
    </row>
    <row r="205" spans="1:9" x14ac:dyDescent="0.25">
      <c r="A205" s="319" t="s">
        <v>463</v>
      </c>
      <c r="B205" s="319">
        <v>78745</v>
      </c>
      <c r="C205" s="320">
        <v>2041</v>
      </c>
      <c r="D205" s="320">
        <v>2197</v>
      </c>
      <c r="E205" s="320">
        <v>2587</v>
      </c>
      <c r="F205" s="320">
        <v>3315</v>
      </c>
      <c r="G205" s="320">
        <v>3822</v>
      </c>
      <c r="H205" s="320">
        <v>4395</v>
      </c>
      <c r="I205" s="320">
        <v>4968</v>
      </c>
    </row>
    <row r="206" spans="1:9" x14ac:dyDescent="0.25">
      <c r="A206" s="319" t="s">
        <v>463</v>
      </c>
      <c r="B206" s="319">
        <v>78746</v>
      </c>
      <c r="C206" s="320">
        <v>2548</v>
      </c>
      <c r="D206" s="320">
        <v>2743</v>
      </c>
      <c r="E206" s="320">
        <v>3224</v>
      </c>
      <c r="F206" s="320">
        <v>4134</v>
      </c>
      <c r="G206" s="320">
        <v>4758</v>
      </c>
      <c r="H206" s="320">
        <v>5471</v>
      </c>
      <c r="I206" s="320">
        <v>6185</v>
      </c>
    </row>
    <row r="207" spans="1:9" x14ac:dyDescent="0.25">
      <c r="A207" s="319" t="s">
        <v>463</v>
      </c>
      <c r="B207" s="319">
        <v>78747</v>
      </c>
      <c r="C207" s="320">
        <v>2314</v>
      </c>
      <c r="D207" s="320">
        <v>2496</v>
      </c>
      <c r="E207" s="320">
        <v>2938</v>
      </c>
      <c r="F207" s="320">
        <v>3770</v>
      </c>
      <c r="G207" s="320">
        <v>4342</v>
      </c>
      <c r="H207" s="320">
        <v>4993</v>
      </c>
      <c r="I207" s="320">
        <v>5644</v>
      </c>
    </row>
    <row r="208" spans="1:9" x14ac:dyDescent="0.25">
      <c r="A208" s="319" t="s">
        <v>463</v>
      </c>
      <c r="B208" s="319">
        <v>78748</v>
      </c>
      <c r="C208" s="320">
        <v>2132</v>
      </c>
      <c r="D208" s="320">
        <v>2301</v>
      </c>
      <c r="E208" s="320">
        <v>2704</v>
      </c>
      <c r="F208" s="320">
        <v>3471</v>
      </c>
      <c r="G208" s="320">
        <v>3991</v>
      </c>
      <c r="H208" s="320">
        <v>4589</v>
      </c>
      <c r="I208" s="320">
        <v>5188</v>
      </c>
    </row>
    <row r="209" spans="1:9" x14ac:dyDescent="0.25">
      <c r="A209" s="319" t="s">
        <v>463</v>
      </c>
      <c r="B209" s="319">
        <v>78749</v>
      </c>
      <c r="C209" s="320">
        <v>2223</v>
      </c>
      <c r="D209" s="320">
        <v>2392</v>
      </c>
      <c r="E209" s="320">
        <v>2808</v>
      </c>
      <c r="F209" s="320">
        <v>3601</v>
      </c>
      <c r="G209" s="320">
        <v>4147</v>
      </c>
      <c r="H209" s="320">
        <v>4768</v>
      </c>
      <c r="I209" s="320">
        <v>5391</v>
      </c>
    </row>
    <row r="210" spans="1:9" x14ac:dyDescent="0.25">
      <c r="A210" s="319" t="s">
        <v>463</v>
      </c>
      <c r="B210" s="319">
        <v>78750</v>
      </c>
      <c r="C210" s="320">
        <v>2249</v>
      </c>
      <c r="D210" s="320">
        <v>2418</v>
      </c>
      <c r="E210" s="320">
        <v>2847</v>
      </c>
      <c r="F210" s="320">
        <v>3653</v>
      </c>
      <c r="G210" s="320">
        <v>4199</v>
      </c>
      <c r="H210" s="320">
        <v>4828</v>
      </c>
      <c r="I210" s="320">
        <v>5458</v>
      </c>
    </row>
    <row r="211" spans="1:9" x14ac:dyDescent="0.25">
      <c r="A211" s="319" t="s">
        <v>463</v>
      </c>
      <c r="B211" s="319">
        <v>78751</v>
      </c>
      <c r="C211" s="320">
        <v>2405</v>
      </c>
      <c r="D211" s="320">
        <v>2587</v>
      </c>
      <c r="E211" s="320">
        <v>3042</v>
      </c>
      <c r="F211" s="320">
        <v>3900</v>
      </c>
      <c r="G211" s="320">
        <v>4485</v>
      </c>
      <c r="H211" s="320">
        <v>5157</v>
      </c>
      <c r="I211" s="320">
        <v>5830</v>
      </c>
    </row>
    <row r="212" spans="1:9" x14ac:dyDescent="0.25">
      <c r="A212" s="319" t="s">
        <v>463</v>
      </c>
      <c r="B212" s="319">
        <v>78752</v>
      </c>
      <c r="C212" s="320">
        <v>1716</v>
      </c>
      <c r="D212" s="320">
        <v>1846</v>
      </c>
      <c r="E212" s="320">
        <v>2171</v>
      </c>
      <c r="F212" s="320">
        <v>2782</v>
      </c>
      <c r="G212" s="320">
        <v>3198</v>
      </c>
      <c r="H212" s="320">
        <v>3677</v>
      </c>
      <c r="I212" s="320">
        <v>4157</v>
      </c>
    </row>
    <row r="213" spans="1:9" x14ac:dyDescent="0.25">
      <c r="A213" s="319" t="s">
        <v>463</v>
      </c>
      <c r="B213" s="319">
        <v>78753</v>
      </c>
      <c r="C213" s="320">
        <v>1768</v>
      </c>
      <c r="D213" s="320">
        <v>1898</v>
      </c>
      <c r="E213" s="320">
        <v>2236</v>
      </c>
      <c r="F213" s="320">
        <v>2873</v>
      </c>
      <c r="G213" s="320">
        <v>3302</v>
      </c>
      <c r="H213" s="320">
        <v>3797</v>
      </c>
      <c r="I213" s="320">
        <v>4292</v>
      </c>
    </row>
    <row r="214" spans="1:9" x14ac:dyDescent="0.25">
      <c r="A214" s="319" t="s">
        <v>463</v>
      </c>
      <c r="B214" s="319">
        <v>78754</v>
      </c>
      <c r="C214" s="320">
        <v>1924</v>
      </c>
      <c r="D214" s="320">
        <v>2067</v>
      </c>
      <c r="E214" s="320">
        <v>2431</v>
      </c>
      <c r="F214" s="320">
        <v>3120</v>
      </c>
      <c r="G214" s="320">
        <v>3588</v>
      </c>
      <c r="H214" s="320">
        <v>4126</v>
      </c>
      <c r="I214" s="320">
        <v>4664</v>
      </c>
    </row>
    <row r="215" spans="1:9" x14ac:dyDescent="0.25">
      <c r="A215" s="319" t="s">
        <v>463</v>
      </c>
      <c r="B215" s="319">
        <v>78755</v>
      </c>
      <c r="C215" s="320">
        <v>2002</v>
      </c>
      <c r="D215" s="320">
        <v>2158</v>
      </c>
      <c r="E215" s="320">
        <v>2535</v>
      </c>
      <c r="F215" s="320">
        <v>3250</v>
      </c>
      <c r="G215" s="320">
        <v>3744</v>
      </c>
      <c r="H215" s="320">
        <v>4305</v>
      </c>
      <c r="I215" s="320">
        <v>4867</v>
      </c>
    </row>
    <row r="216" spans="1:9" x14ac:dyDescent="0.25">
      <c r="A216" s="319" t="s">
        <v>463</v>
      </c>
      <c r="B216" s="319">
        <v>78756</v>
      </c>
      <c r="C216" s="320">
        <v>1924</v>
      </c>
      <c r="D216" s="320">
        <v>2067</v>
      </c>
      <c r="E216" s="320">
        <v>2431</v>
      </c>
      <c r="F216" s="320">
        <v>3120</v>
      </c>
      <c r="G216" s="320">
        <v>3588</v>
      </c>
      <c r="H216" s="320">
        <v>4126</v>
      </c>
      <c r="I216" s="320">
        <v>4664</v>
      </c>
    </row>
    <row r="217" spans="1:9" x14ac:dyDescent="0.25">
      <c r="A217" s="319" t="s">
        <v>463</v>
      </c>
      <c r="B217" s="319">
        <v>78757</v>
      </c>
      <c r="C217" s="320">
        <v>1872</v>
      </c>
      <c r="D217" s="320">
        <v>2015</v>
      </c>
      <c r="E217" s="320">
        <v>2366</v>
      </c>
      <c r="F217" s="320">
        <v>3042</v>
      </c>
      <c r="G217" s="320">
        <v>3497</v>
      </c>
      <c r="H217" s="320">
        <v>4020</v>
      </c>
      <c r="I217" s="320">
        <v>4546</v>
      </c>
    </row>
    <row r="218" spans="1:9" x14ac:dyDescent="0.25">
      <c r="A218" s="319" t="s">
        <v>463</v>
      </c>
      <c r="B218" s="319">
        <v>78758</v>
      </c>
      <c r="C218" s="320">
        <v>1963</v>
      </c>
      <c r="D218" s="320">
        <v>2106</v>
      </c>
      <c r="E218" s="320">
        <v>2483</v>
      </c>
      <c r="F218" s="320">
        <v>3185</v>
      </c>
      <c r="G218" s="320">
        <v>3666</v>
      </c>
      <c r="H218" s="320">
        <v>4215</v>
      </c>
      <c r="I218" s="320">
        <v>4765</v>
      </c>
    </row>
    <row r="219" spans="1:9" x14ac:dyDescent="0.25">
      <c r="A219" s="319" t="s">
        <v>463</v>
      </c>
      <c r="B219" s="319">
        <v>78759</v>
      </c>
      <c r="C219" s="320">
        <v>2145</v>
      </c>
      <c r="D219" s="320">
        <v>2314</v>
      </c>
      <c r="E219" s="320">
        <v>2717</v>
      </c>
      <c r="F219" s="320">
        <v>3484</v>
      </c>
      <c r="G219" s="320">
        <v>4004</v>
      </c>
      <c r="H219" s="320">
        <v>4604</v>
      </c>
      <c r="I219" s="320">
        <v>5205</v>
      </c>
    </row>
    <row r="220" spans="1:9" x14ac:dyDescent="0.25">
      <c r="A220" s="319" t="s">
        <v>463</v>
      </c>
      <c r="B220" s="319">
        <v>78760</v>
      </c>
      <c r="C220" s="320">
        <v>2002</v>
      </c>
      <c r="D220" s="320">
        <v>2158</v>
      </c>
      <c r="E220" s="320">
        <v>2535</v>
      </c>
      <c r="F220" s="320">
        <v>3250</v>
      </c>
      <c r="G220" s="320">
        <v>3744</v>
      </c>
      <c r="H220" s="320">
        <v>4305</v>
      </c>
      <c r="I220" s="320">
        <v>4867</v>
      </c>
    </row>
    <row r="221" spans="1:9" x14ac:dyDescent="0.25">
      <c r="A221" s="319" t="s">
        <v>463</v>
      </c>
      <c r="B221" s="319">
        <v>78761</v>
      </c>
      <c r="C221" s="320">
        <v>2002</v>
      </c>
      <c r="D221" s="320">
        <v>2158</v>
      </c>
      <c r="E221" s="320">
        <v>2535</v>
      </c>
      <c r="F221" s="320">
        <v>3250</v>
      </c>
      <c r="G221" s="320">
        <v>3744</v>
      </c>
      <c r="H221" s="320">
        <v>4305</v>
      </c>
      <c r="I221" s="320">
        <v>4867</v>
      </c>
    </row>
    <row r="222" spans="1:9" x14ac:dyDescent="0.25">
      <c r="A222" s="319" t="s">
        <v>463</v>
      </c>
      <c r="B222" s="319">
        <v>78762</v>
      </c>
      <c r="C222" s="320">
        <v>2002</v>
      </c>
      <c r="D222" s="320">
        <v>2158</v>
      </c>
      <c r="E222" s="320">
        <v>2535</v>
      </c>
      <c r="F222" s="320">
        <v>3250</v>
      </c>
      <c r="G222" s="320">
        <v>3744</v>
      </c>
      <c r="H222" s="320">
        <v>4305</v>
      </c>
      <c r="I222" s="320">
        <v>4867</v>
      </c>
    </row>
    <row r="223" spans="1:9" x14ac:dyDescent="0.25">
      <c r="A223" s="319" t="s">
        <v>463</v>
      </c>
      <c r="B223" s="319">
        <v>78763</v>
      </c>
      <c r="C223" s="320">
        <v>2002</v>
      </c>
      <c r="D223" s="320">
        <v>2158</v>
      </c>
      <c r="E223" s="320">
        <v>2535</v>
      </c>
      <c r="F223" s="320">
        <v>3250</v>
      </c>
      <c r="G223" s="320">
        <v>3744</v>
      </c>
      <c r="H223" s="320">
        <v>4305</v>
      </c>
      <c r="I223" s="320">
        <v>4867</v>
      </c>
    </row>
    <row r="224" spans="1:9" x14ac:dyDescent="0.25">
      <c r="A224" s="319" t="s">
        <v>463</v>
      </c>
      <c r="B224" s="319">
        <v>78764</v>
      </c>
      <c r="C224" s="320">
        <v>2002</v>
      </c>
      <c r="D224" s="320">
        <v>2158</v>
      </c>
      <c r="E224" s="320">
        <v>2535</v>
      </c>
      <c r="F224" s="320">
        <v>3250</v>
      </c>
      <c r="G224" s="320">
        <v>3744</v>
      </c>
      <c r="H224" s="320">
        <v>4305</v>
      </c>
      <c r="I224" s="320">
        <v>4867</v>
      </c>
    </row>
    <row r="225" spans="1:9" x14ac:dyDescent="0.25">
      <c r="A225" s="319" t="s">
        <v>463</v>
      </c>
      <c r="B225" s="319">
        <v>78765</v>
      </c>
      <c r="C225" s="320">
        <v>2002</v>
      </c>
      <c r="D225" s="320">
        <v>2158</v>
      </c>
      <c r="E225" s="320">
        <v>2535</v>
      </c>
      <c r="F225" s="320">
        <v>3250</v>
      </c>
      <c r="G225" s="320">
        <v>3744</v>
      </c>
      <c r="H225" s="320">
        <v>4305</v>
      </c>
      <c r="I225" s="320">
        <v>4867</v>
      </c>
    </row>
    <row r="226" spans="1:9" x14ac:dyDescent="0.25">
      <c r="A226" s="319" t="s">
        <v>463</v>
      </c>
      <c r="B226" s="319">
        <v>78766</v>
      </c>
      <c r="C226" s="320">
        <v>2002</v>
      </c>
      <c r="D226" s="320">
        <v>2158</v>
      </c>
      <c r="E226" s="320">
        <v>2535</v>
      </c>
      <c r="F226" s="320">
        <v>3250</v>
      </c>
      <c r="G226" s="320">
        <v>3744</v>
      </c>
      <c r="H226" s="320">
        <v>4305</v>
      </c>
      <c r="I226" s="320">
        <v>4867</v>
      </c>
    </row>
    <row r="227" spans="1:9" x14ac:dyDescent="0.25">
      <c r="A227" s="319" t="s">
        <v>463</v>
      </c>
      <c r="B227" s="319">
        <v>78767</v>
      </c>
      <c r="C227" s="320">
        <v>2002</v>
      </c>
      <c r="D227" s="320">
        <v>2158</v>
      </c>
      <c r="E227" s="320">
        <v>2535</v>
      </c>
      <c r="F227" s="320">
        <v>3250</v>
      </c>
      <c r="G227" s="320">
        <v>3744</v>
      </c>
      <c r="H227" s="320">
        <v>4305</v>
      </c>
      <c r="I227" s="320">
        <v>4867</v>
      </c>
    </row>
    <row r="228" spans="1:9" x14ac:dyDescent="0.25">
      <c r="A228" s="319" t="s">
        <v>463</v>
      </c>
      <c r="B228" s="319">
        <v>78768</v>
      </c>
      <c r="C228" s="320">
        <v>2002</v>
      </c>
      <c r="D228" s="320">
        <v>2158</v>
      </c>
      <c r="E228" s="320">
        <v>2535</v>
      </c>
      <c r="F228" s="320">
        <v>3250</v>
      </c>
      <c r="G228" s="320">
        <v>3744</v>
      </c>
      <c r="H228" s="320">
        <v>4305</v>
      </c>
      <c r="I228" s="320">
        <v>4867</v>
      </c>
    </row>
    <row r="229" spans="1:9" x14ac:dyDescent="0.25">
      <c r="A229" s="319" t="s">
        <v>463</v>
      </c>
      <c r="B229" s="319">
        <v>78783</v>
      </c>
      <c r="C229" s="320">
        <v>2002</v>
      </c>
      <c r="D229" s="320">
        <v>2158</v>
      </c>
      <c r="E229" s="320">
        <v>2535</v>
      </c>
      <c r="F229" s="320">
        <v>3250</v>
      </c>
      <c r="G229" s="320">
        <v>3744</v>
      </c>
      <c r="H229" s="320">
        <v>4305</v>
      </c>
      <c r="I229" s="320">
        <v>4867</v>
      </c>
    </row>
    <row r="230" spans="1:9" x14ac:dyDescent="0.25">
      <c r="A230" s="319" t="s">
        <v>463</v>
      </c>
      <c r="B230" s="319">
        <v>78799</v>
      </c>
      <c r="C230" s="320">
        <v>2002</v>
      </c>
      <c r="D230" s="320">
        <v>2158</v>
      </c>
      <c r="E230" s="320">
        <v>2535</v>
      </c>
      <c r="F230" s="320">
        <v>3250</v>
      </c>
      <c r="G230" s="320">
        <v>3744</v>
      </c>
      <c r="H230" s="320">
        <v>4305</v>
      </c>
      <c r="I230" s="320">
        <v>4867</v>
      </c>
    </row>
    <row r="231" spans="1:9" x14ac:dyDescent="0.25">
      <c r="A231" s="319" t="s">
        <v>463</v>
      </c>
      <c r="B231" s="319">
        <v>78941</v>
      </c>
      <c r="C231" s="320">
        <v>1469</v>
      </c>
      <c r="D231" s="320">
        <v>1625</v>
      </c>
      <c r="E231" s="320">
        <v>1911</v>
      </c>
      <c r="F231" s="320">
        <v>2444</v>
      </c>
      <c r="G231" s="320">
        <v>2834</v>
      </c>
      <c r="H231" s="320">
        <v>3259</v>
      </c>
      <c r="I231" s="320">
        <v>3684</v>
      </c>
    </row>
    <row r="232" spans="1:9" x14ac:dyDescent="0.25">
      <c r="A232" s="319" t="s">
        <v>463</v>
      </c>
      <c r="B232" s="319">
        <v>78942</v>
      </c>
      <c r="C232" s="320">
        <v>1469</v>
      </c>
      <c r="D232" s="320">
        <v>1625</v>
      </c>
      <c r="E232" s="320">
        <v>1911</v>
      </c>
      <c r="F232" s="320">
        <v>2444</v>
      </c>
      <c r="G232" s="320">
        <v>2834</v>
      </c>
      <c r="H232" s="320">
        <v>3259</v>
      </c>
      <c r="I232" s="320">
        <v>3684</v>
      </c>
    </row>
    <row r="233" spans="1:9" x14ac:dyDescent="0.25">
      <c r="A233" s="319" t="s">
        <v>463</v>
      </c>
      <c r="B233" s="319">
        <v>78945</v>
      </c>
      <c r="C233" s="320">
        <v>1651</v>
      </c>
      <c r="D233" s="320">
        <v>1781</v>
      </c>
      <c r="E233" s="320">
        <v>2093</v>
      </c>
      <c r="F233" s="320">
        <v>2691</v>
      </c>
      <c r="G233" s="320">
        <v>3094</v>
      </c>
      <c r="H233" s="320">
        <v>3558</v>
      </c>
      <c r="I233" s="320">
        <v>4022</v>
      </c>
    </row>
    <row r="234" spans="1:9" x14ac:dyDescent="0.25">
      <c r="A234" s="319" t="s">
        <v>463</v>
      </c>
      <c r="B234" s="319">
        <v>78953</v>
      </c>
      <c r="C234" s="320">
        <v>1937</v>
      </c>
      <c r="D234" s="320">
        <v>2093</v>
      </c>
      <c r="E234" s="320">
        <v>2457</v>
      </c>
      <c r="F234" s="320">
        <v>3159</v>
      </c>
      <c r="G234" s="320">
        <v>3627</v>
      </c>
      <c r="H234" s="320">
        <v>4170</v>
      </c>
      <c r="I234" s="320">
        <v>4715</v>
      </c>
    </row>
    <row r="235" spans="1:9" x14ac:dyDescent="0.25">
      <c r="A235" s="319" t="s">
        <v>463</v>
      </c>
      <c r="B235" s="319">
        <v>78957</v>
      </c>
      <c r="C235" s="320">
        <v>1573</v>
      </c>
      <c r="D235" s="320">
        <v>1690</v>
      </c>
      <c r="E235" s="320">
        <v>1989</v>
      </c>
      <c r="F235" s="320">
        <v>2548</v>
      </c>
      <c r="G235" s="320">
        <v>2938</v>
      </c>
      <c r="H235" s="320">
        <v>3378</v>
      </c>
      <c r="I235" s="320">
        <v>3819</v>
      </c>
    </row>
    <row r="236" spans="1:9" x14ac:dyDescent="0.25">
      <c r="A236" s="319" t="s">
        <v>463</v>
      </c>
      <c r="B236" s="319">
        <v>78959</v>
      </c>
      <c r="C236" s="320">
        <v>1469</v>
      </c>
      <c r="D236" s="320">
        <v>1625</v>
      </c>
      <c r="E236" s="320">
        <v>1911</v>
      </c>
      <c r="F236" s="320">
        <v>2444</v>
      </c>
      <c r="G236" s="320">
        <v>2834</v>
      </c>
      <c r="H236" s="320">
        <v>3259</v>
      </c>
      <c r="I236" s="320">
        <v>3684</v>
      </c>
    </row>
    <row r="237" spans="1:9" x14ac:dyDescent="0.25">
      <c r="A237" s="319" t="s">
        <v>464</v>
      </c>
      <c r="B237" s="319">
        <v>77369</v>
      </c>
      <c r="C237" s="320">
        <v>1079</v>
      </c>
      <c r="D237" s="320">
        <v>1131</v>
      </c>
      <c r="E237" s="320">
        <v>1365</v>
      </c>
      <c r="F237" s="320">
        <v>1794</v>
      </c>
      <c r="G237" s="320">
        <v>2210</v>
      </c>
      <c r="H237" s="320">
        <v>2541</v>
      </c>
      <c r="I237" s="320">
        <v>2873</v>
      </c>
    </row>
    <row r="238" spans="1:9" x14ac:dyDescent="0.25">
      <c r="A238" s="319" t="s">
        <v>464</v>
      </c>
      <c r="B238" s="319">
        <v>77374</v>
      </c>
      <c r="C238" s="320">
        <v>1105</v>
      </c>
      <c r="D238" s="320">
        <v>1157</v>
      </c>
      <c r="E238" s="320">
        <v>1391</v>
      </c>
      <c r="F238" s="320">
        <v>1820</v>
      </c>
      <c r="G238" s="320">
        <v>1950</v>
      </c>
      <c r="H238" s="320">
        <v>2242</v>
      </c>
      <c r="I238" s="320">
        <v>2535</v>
      </c>
    </row>
    <row r="239" spans="1:9" x14ac:dyDescent="0.25">
      <c r="A239" s="319" t="s">
        <v>464</v>
      </c>
      <c r="B239" s="319">
        <v>77376</v>
      </c>
      <c r="C239" s="320">
        <v>1105</v>
      </c>
      <c r="D239" s="320">
        <v>1157</v>
      </c>
      <c r="E239" s="320">
        <v>1391</v>
      </c>
      <c r="F239" s="320">
        <v>1820</v>
      </c>
      <c r="G239" s="320">
        <v>1950</v>
      </c>
      <c r="H239" s="320">
        <v>2242</v>
      </c>
      <c r="I239" s="320">
        <v>2535</v>
      </c>
    </row>
    <row r="240" spans="1:9" x14ac:dyDescent="0.25">
      <c r="A240" s="319" t="s">
        <v>464</v>
      </c>
      <c r="B240" s="319">
        <v>77519</v>
      </c>
      <c r="C240" s="320">
        <v>1105</v>
      </c>
      <c r="D240" s="320">
        <v>1157</v>
      </c>
      <c r="E240" s="320">
        <v>1391</v>
      </c>
      <c r="F240" s="320">
        <v>1820</v>
      </c>
      <c r="G240" s="320">
        <v>1950</v>
      </c>
      <c r="H240" s="320">
        <v>2242</v>
      </c>
      <c r="I240" s="320">
        <v>2535</v>
      </c>
    </row>
    <row r="241" spans="1:9" x14ac:dyDescent="0.25">
      <c r="A241" s="319" t="s">
        <v>464</v>
      </c>
      <c r="B241" s="319">
        <v>77564</v>
      </c>
      <c r="C241" s="320">
        <v>1014</v>
      </c>
      <c r="D241" s="320">
        <v>1079</v>
      </c>
      <c r="E241" s="320">
        <v>1287</v>
      </c>
      <c r="F241" s="320">
        <v>1703</v>
      </c>
      <c r="G241" s="320">
        <v>2145</v>
      </c>
      <c r="H241" s="320">
        <v>2466</v>
      </c>
      <c r="I241" s="320">
        <v>2788</v>
      </c>
    </row>
    <row r="242" spans="1:9" x14ac:dyDescent="0.25">
      <c r="A242" s="319" t="s">
        <v>464</v>
      </c>
      <c r="B242" s="319">
        <v>77585</v>
      </c>
      <c r="C242" s="320">
        <v>1118</v>
      </c>
      <c r="D242" s="320">
        <v>1157</v>
      </c>
      <c r="E242" s="320">
        <v>1404</v>
      </c>
      <c r="F242" s="320">
        <v>1833</v>
      </c>
      <c r="G242" s="320">
        <v>1976</v>
      </c>
      <c r="H242" s="320">
        <v>2272</v>
      </c>
      <c r="I242" s="320">
        <v>2568</v>
      </c>
    </row>
    <row r="243" spans="1:9" x14ac:dyDescent="0.25">
      <c r="A243" s="319" t="s">
        <v>464</v>
      </c>
      <c r="B243" s="319">
        <v>77611</v>
      </c>
      <c r="C243" s="320">
        <v>1131</v>
      </c>
      <c r="D243" s="320">
        <v>1183</v>
      </c>
      <c r="E243" s="320">
        <v>1430</v>
      </c>
      <c r="F243" s="320">
        <v>1872</v>
      </c>
      <c r="G243" s="320">
        <v>2002</v>
      </c>
      <c r="H243" s="320">
        <v>2302</v>
      </c>
      <c r="I243" s="320">
        <v>2602</v>
      </c>
    </row>
    <row r="244" spans="1:9" x14ac:dyDescent="0.25">
      <c r="A244" s="319" t="s">
        <v>464</v>
      </c>
      <c r="B244" s="319">
        <v>77613</v>
      </c>
      <c r="C244" s="320">
        <v>1079</v>
      </c>
      <c r="D244" s="320">
        <v>1131</v>
      </c>
      <c r="E244" s="320">
        <v>1365</v>
      </c>
      <c r="F244" s="320">
        <v>1781</v>
      </c>
      <c r="G244" s="320">
        <v>1911</v>
      </c>
      <c r="H244" s="320">
        <v>2197</v>
      </c>
      <c r="I244" s="320">
        <v>2484</v>
      </c>
    </row>
    <row r="245" spans="1:9" x14ac:dyDescent="0.25">
      <c r="A245" s="319" t="s">
        <v>464</v>
      </c>
      <c r="B245" s="319">
        <v>77619</v>
      </c>
      <c r="C245" s="320">
        <v>1313</v>
      </c>
      <c r="D245" s="320">
        <v>1365</v>
      </c>
      <c r="E245" s="320">
        <v>1651</v>
      </c>
      <c r="F245" s="320">
        <v>2158</v>
      </c>
      <c r="G245" s="320">
        <v>2314</v>
      </c>
      <c r="H245" s="320">
        <v>2661</v>
      </c>
      <c r="I245" s="320">
        <v>3008</v>
      </c>
    </row>
    <row r="246" spans="1:9" x14ac:dyDescent="0.25">
      <c r="A246" s="319" t="s">
        <v>464</v>
      </c>
      <c r="B246" s="319">
        <v>77622</v>
      </c>
      <c r="C246" s="320">
        <v>1469</v>
      </c>
      <c r="D246" s="320">
        <v>1534</v>
      </c>
      <c r="E246" s="320">
        <v>1859</v>
      </c>
      <c r="F246" s="320">
        <v>2431</v>
      </c>
      <c r="G246" s="320">
        <v>2600</v>
      </c>
      <c r="H246" s="320">
        <v>2990</v>
      </c>
      <c r="I246" s="320">
        <v>3380</v>
      </c>
    </row>
    <row r="247" spans="1:9" x14ac:dyDescent="0.25">
      <c r="A247" s="319" t="s">
        <v>464</v>
      </c>
      <c r="B247" s="319">
        <v>77625</v>
      </c>
      <c r="C247" s="320">
        <v>1053</v>
      </c>
      <c r="D247" s="320">
        <v>1092</v>
      </c>
      <c r="E247" s="320">
        <v>1326</v>
      </c>
      <c r="F247" s="320">
        <v>1729</v>
      </c>
      <c r="G247" s="320">
        <v>1859</v>
      </c>
      <c r="H247" s="320">
        <v>2137</v>
      </c>
      <c r="I247" s="320">
        <v>2416</v>
      </c>
    </row>
    <row r="248" spans="1:9" x14ac:dyDescent="0.25">
      <c r="A248" s="319" t="s">
        <v>464</v>
      </c>
      <c r="B248" s="319">
        <v>77627</v>
      </c>
      <c r="C248" s="320">
        <v>1287</v>
      </c>
      <c r="D248" s="320">
        <v>1339</v>
      </c>
      <c r="E248" s="320">
        <v>1625</v>
      </c>
      <c r="F248" s="320">
        <v>2119</v>
      </c>
      <c r="G248" s="320">
        <v>2275</v>
      </c>
      <c r="H248" s="320">
        <v>2615</v>
      </c>
      <c r="I248" s="320">
        <v>2957</v>
      </c>
    </row>
    <row r="249" spans="1:9" x14ac:dyDescent="0.25">
      <c r="A249" s="319" t="s">
        <v>464</v>
      </c>
      <c r="B249" s="319">
        <v>77629</v>
      </c>
      <c r="C249" s="320">
        <v>1079</v>
      </c>
      <c r="D249" s="320">
        <v>1131</v>
      </c>
      <c r="E249" s="320">
        <v>1365</v>
      </c>
      <c r="F249" s="320">
        <v>1781</v>
      </c>
      <c r="G249" s="320">
        <v>1950</v>
      </c>
      <c r="H249" s="320">
        <v>2242</v>
      </c>
      <c r="I249" s="320">
        <v>2535</v>
      </c>
    </row>
    <row r="250" spans="1:9" x14ac:dyDescent="0.25">
      <c r="A250" s="319" t="s">
        <v>464</v>
      </c>
      <c r="B250" s="319">
        <v>77630</v>
      </c>
      <c r="C250" s="320">
        <v>1131</v>
      </c>
      <c r="D250" s="320">
        <v>1183</v>
      </c>
      <c r="E250" s="320">
        <v>1430</v>
      </c>
      <c r="F250" s="320">
        <v>1872</v>
      </c>
      <c r="G250" s="320">
        <v>2002</v>
      </c>
      <c r="H250" s="320">
        <v>2302</v>
      </c>
      <c r="I250" s="320">
        <v>2602</v>
      </c>
    </row>
    <row r="251" spans="1:9" x14ac:dyDescent="0.25">
      <c r="A251" s="319" t="s">
        <v>464</v>
      </c>
      <c r="B251" s="319">
        <v>77631</v>
      </c>
      <c r="C251" s="320">
        <v>1105</v>
      </c>
      <c r="D251" s="320">
        <v>1157</v>
      </c>
      <c r="E251" s="320">
        <v>1391</v>
      </c>
      <c r="F251" s="320">
        <v>1820</v>
      </c>
      <c r="G251" s="320">
        <v>1950</v>
      </c>
      <c r="H251" s="320">
        <v>2242</v>
      </c>
      <c r="I251" s="320">
        <v>2535</v>
      </c>
    </row>
    <row r="252" spans="1:9" x14ac:dyDescent="0.25">
      <c r="A252" s="319" t="s">
        <v>464</v>
      </c>
      <c r="B252" s="319">
        <v>77632</v>
      </c>
      <c r="C252" s="320">
        <v>1144</v>
      </c>
      <c r="D252" s="320">
        <v>1196</v>
      </c>
      <c r="E252" s="320">
        <v>1443</v>
      </c>
      <c r="F252" s="320">
        <v>1885</v>
      </c>
      <c r="G252" s="320">
        <v>2015</v>
      </c>
      <c r="H252" s="320">
        <v>2316</v>
      </c>
      <c r="I252" s="320">
        <v>2619</v>
      </c>
    </row>
    <row r="253" spans="1:9" x14ac:dyDescent="0.25">
      <c r="A253" s="319" t="s">
        <v>464</v>
      </c>
      <c r="B253" s="319">
        <v>77640</v>
      </c>
      <c r="C253" s="320">
        <v>1222</v>
      </c>
      <c r="D253" s="320">
        <v>1274</v>
      </c>
      <c r="E253" s="320">
        <v>1547</v>
      </c>
      <c r="F253" s="320">
        <v>2015</v>
      </c>
      <c r="G253" s="320">
        <v>2158</v>
      </c>
      <c r="H253" s="320">
        <v>2481</v>
      </c>
      <c r="I253" s="320">
        <v>2805</v>
      </c>
    </row>
    <row r="254" spans="1:9" x14ac:dyDescent="0.25">
      <c r="A254" s="319" t="s">
        <v>464</v>
      </c>
      <c r="B254" s="319">
        <v>77642</v>
      </c>
      <c r="C254" s="320">
        <v>1118</v>
      </c>
      <c r="D254" s="320">
        <v>1170</v>
      </c>
      <c r="E254" s="320">
        <v>1417</v>
      </c>
      <c r="F254" s="320">
        <v>1846</v>
      </c>
      <c r="G254" s="320">
        <v>1976</v>
      </c>
      <c r="H254" s="320">
        <v>2272</v>
      </c>
      <c r="I254" s="320">
        <v>2568</v>
      </c>
    </row>
    <row r="255" spans="1:9" x14ac:dyDescent="0.25">
      <c r="A255" s="319" t="s">
        <v>464</v>
      </c>
      <c r="B255" s="319">
        <v>77651</v>
      </c>
      <c r="C255" s="320">
        <v>1287</v>
      </c>
      <c r="D255" s="320">
        <v>1339</v>
      </c>
      <c r="E255" s="320">
        <v>1625</v>
      </c>
      <c r="F255" s="320">
        <v>2119</v>
      </c>
      <c r="G255" s="320">
        <v>2275</v>
      </c>
      <c r="H255" s="320">
        <v>2615</v>
      </c>
      <c r="I255" s="320">
        <v>2957</v>
      </c>
    </row>
    <row r="256" spans="1:9" x14ac:dyDescent="0.25">
      <c r="A256" s="319" t="s">
        <v>464</v>
      </c>
      <c r="B256" s="319">
        <v>77655</v>
      </c>
      <c r="C256" s="320">
        <v>1183</v>
      </c>
      <c r="D256" s="320">
        <v>1235</v>
      </c>
      <c r="E256" s="320">
        <v>1495</v>
      </c>
      <c r="F256" s="320">
        <v>1950</v>
      </c>
      <c r="G256" s="320">
        <v>2093</v>
      </c>
      <c r="H256" s="320">
        <v>2406</v>
      </c>
      <c r="I256" s="320">
        <v>2720</v>
      </c>
    </row>
    <row r="257" spans="1:9" x14ac:dyDescent="0.25">
      <c r="A257" s="319" t="s">
        <v>464</v>
      </c>
      <c r="B257" s="319">
        <v>77656</v>
      </c>
      <c r="C257" s="320">
        <v>1092</v>
      </c>
      <c r="D257" s="320">
        <v>1144</v>
      </c>
      <c r="E257" s="320">
        <v>1378</v>
      </c>
      <c r="F257" s="320">
        <v>1794</v>
      </c>
      <c r="G257" s="320">
        <v>1924</v>
      </c>
      <c r="H257" s="320">
        <v>2212</v>
      </c>
      <c r="I257" s="320">
        <v>2501</v>
      </c>
    </row>
    <row r="258" spans="1:9" x14ac:dyDescent="0.25">
      <c r="A258" s="319" t="s">
        <v>464</v>
      </c>
      <c r="B258" s="319">
        <v>77657</v>
      </c>
      <c r="C258" s="320">
        <v>1118</v>
      </c>
      <c r="D258" s="320">
        <v>1157</v>
      </c>
      <c r="E258" s="320">
        <v>1404</v>
      </c>
      <c r="F258" s="320">
        <v>1833</v>
      </c>
      <c r="G258" s="320">
        <v>1963</v>
      </c>
      <c r="H258" s="320">
        <v>2256</v>
      </c>
      <c r="I258" s="320">
        <v>2551</v>
      </c>
    </row>
    <row r="259" spans="1:9" x14ac:dyDescent="0.25">
      <c r="A259" s="319" t="s">
        <v>464</v>
      </c>
      <c r="B259" s="319">
        <v>77659</v>
      </c>
      <c r="C259" s="320">
        <v>1183</v>
      </c>
      <c r="D259" s="320">
        <v>1235</v>
      </c>
      <c r="E259" s="320">
        <v>1495</v>
      </c>
      <c r="F259" s="320">
        <v>1950</v>
      </c>
      <c r="G259" s="320">
        <v>2093</v>
      </c>
      <c r="H259" s="320">
        <v>2406</v>
      </c>
      <c r="I259" s="320">
        <v>2720</v>
      </c>
    </row>
    <row r="260" spans="1:9" x14ac:dyDescent="0.25">
      <c r="A260" s="319" t="s">
        <v>464</v>
      </c>
      <c r="B260" s="319">
        <v>77662</v>
      </c>
      <c r="C260" s="320">
        <v>962</v>
      </c>
      <c r="D260" s="320">
        <v>1014</v>
      </c>
      <c r="E260" s="320">
        <v>1222</v>
      </c>
      <c r="F260" s="320">
        <v>1599</v>
      </c>
      <c r="G260" s="320">
        <v>1716</v>
      </c>
      <c r="H260" s="320">
        <v>1973</v>
      </c>
      <c r="I260" s="320">
        <v>2230</v>
      </c>
    </row>
    <row r="261" spans="1:9" x14ac:dyDescent="0.25">
      <c r="A261" s="319" t="s">
        <v>464</v>
      </c>
      <c r="B261" s="319">
        <v>77663</v>
      </c>
      <c r="C261" s="320">
        <v>1053</v>
      </c>
      <c r="D261" s="320">
        <v>1092</v>
      </c>
      <c r="E261" s="320">
        <v>1326</v>
      </c>
      <c r="F261" s="320">
        <v>1729</v>
      </c>
      <c r="G261" s="320">
        <v>1859</v>
      </c>
      <c r="H261" s="320">
        <v>2137</v>
      </c>
      <c r="I261" s="320">
        <v>2416</v>
      </c>
    </row>
    <row r="262" spans="1:9" x14ac:dyDescent="0.25">
      <c r="A262" s="319" t="s">
        <v>464</v>
      </c>
      <c r="B262" s="319">
        <v>77664</v>
      </c>
      <c r="C262" s="320">
        <v>1105</v>
      </c>
      <c r="D262" s="320">
        <v>1157</v>
      </c>
      <c r="E262" s="320">
        <v>1391</v>
      </c>
      <c r="F262" s="320">
        <v>1820</v>
      </c>
      <c r="G262" s="320">
        <v>1950</v>
      </c>
      <c r="H262" s="320">
        <v>2242</v>
      </c>
      <c r="I262" s="320">
        <v>2535</v>
      </c>
    </row>
    <row r="263" spans="1:9" x14ac:dyDescent="0.25">
      <c r="A263" s="319" t="s">
        <v>464</v>
      </c>
      <c r="B263" s="319">
        <v>77665</v>
      </c>
      <c r="C263" s="320">
        <v>936</v>
      </c>
      <c r="D263" s="320">
        <v>988</v>
      </c>
      <c r="E263" s="320">
        <v>1183</v>
      </c>
      <c r="F263" s="320">
        <v>1547</v>
      </c>
      <c r="G263" s="320">
        <v>1924</v>
      </c>
      <c r="H263" s="320">
        <v>2212</v>
      </c>
      <c r="I263" s="320">
        <v>2501</v>
      </c>
    </row>
    <row r="264" spans="1:9" x14ac:dyDescent="0.25">
      <c r="A264" s="319" t="s">
        <v>464</v>
      </c>
      <c r="B264" s="319">
        <v>77670</v>
      </c>
      <c r="C264" s="320">
        <v>1105</v>
      </c>
      <c r="D264" s="320">
        <v>1157</v>
      </c>
      <c r="E264" s="320">
        <v>1391</v>
      </c>
      <c r="F264" s="320">
        <v>1820</v>
      </c>
      <c r="G264" s="320">
        <v>1950</v>
      </c>
      <c r="H264" s="320">
        <v>2242</v>
      </c>
      <c r="I264" s="320">
        <v>2535</v>
      </c>
    </row>
    <row r="265" spans="1:9" x14ac:dyDescent="0.25">
      <c r="A265" s="319" t="s">
        <v>464</v>
      </c>
      <c r="B265" s="319">
        <v>77701</v>
      </c>
      <c r="C265" s="320">
        <v>1040</v>
      </c>
      <c r="D265" s="320">
        <v>1092</v>
      </c>
      <c r="E265" s="320">
        <v>1313</v>
      </c>
      <c r="F265" s="320">
        <v>1716</v>
      </c>
      <c r="G265" s="320">
        <v>1833</v>
      </c>
      <c r="H265" s="320">
        <v>2107</v>
      </c>
      <c r="I265" s="320">
        <v>2382</v>
      </c>
    </row>
    <row r="266" spans="1:9" x14ac:dyDescent="0.25">
      <c r="A266" s="319" t="s">
        <v>464</v>
      </c>
      <c r="B266" s="319">
        <v>77702</v>
      </c>
      <c r="C266" s="320">
        <v>1209</v>
      </c>
      <c r="D266" s="320">
        <v>1261</v>
      </c>
      <c r="E266" s="320">
        <v>1521</v>
      </c>
      <c r="F266" s="320">
        <v>1989</v>
      </c>
      <c r="G266" s="320">
        <v>2132</v>
      </c>
      <c r="H266" s="320">
        <v>2451</v>
      </c>
      <c r="I266" s="320">
        <v>2771</v>
      </c>
    </row>
    <row r="267" spans="1:9" x14ac:dyDescent="0.25">
      <c r="A267" s="319" t="s">
        <v>464</v>
      </c>
      <c r="B267" s="319">
        <v>77703</v>
      </c>
      <c r="C267" s="320">
        <v>1027</v>
      </c>
      <c r="D267" s="320">
        <v>1079</v>
      </c>
      <c r="E267" s="320">
        <v>1300</v>
      </c>
      <c r="F267" s="320">
        <v>1703</v>
      </c>
      <c r="G267" s="320">
        <v>1820</v>
      </c>
      <c r="H267" s="320">
        <v>2093</v>
      </c>
      <c r="I267" s="320">
        <v>2366</v>
      </c>
    </row>
    <row r="268" spans="1:9" x14ac:dyDescent="0.25">
      <c r="A268" s="319" t="s">
        <v>464</v>
      </c>
      <c r="B268" s="319">
        <v>77704</v>
      </c>
      <c r="C268" s="320">
        <v>1183</v>
      </c>
      <c r="D268" s="320">
        <v>1235</v>
      </c>
      <c r="E268" s="320">
        <v>1495</v>
      </c>
      <c r="F268" s="320">
        <v>1950</v>
      </c>
      <c r="G268" s="320">
        <v>2093</v>
      </c>
      <c r="H268" s="320">
        <v>2406</v>
      </c>
      <c r="I268" s="320">
        <v>2720</v>
      </c>
    </row>
    <row r="269" spans="1:9" x14ac:dyDescent="0.25">
      <c r="A269" s="319" t="s">
        <v>464</v>
      </c>
      <c r="B269" s="319">
        <v>77705</v>
      </c>
      <c r="C269" s="320">
        <v>962</v>
      </c>
      <c r="D269" s="320">
        <v>1014</v>
      </c>
      <c r="E269" s="320">
        <v>1222</v>
      </c>
      <c r="F269" s="320">
        <v>1599</v>
      </c>
      <c r="G269" s="320">
        <v>1716</v>
      </c>
      <c r="H269" s="320">
        <v>1973</v>
      </c>
      <c r="I269" s="320">
        <v>2230</v>
      </c>
    </row>
    <row r="270" spans="1:9" x14ac:dyDescent="0.25">
      <c r="A270" s="319" t="s">
        <v>464</v>
      </c>
      <c r="B270" s="319">
        <v>77706</v>
      </c>
      <c r="C270" s="320">
        <v>1261</v>
      </c>
      <c r="D270" s="320">
        <v>1313</v>
      </c>
      <c r="E270" s="320">
        <v>1586</v>
      </c>
      <c r="F270" s="320">
        <v>2067</v>
      </c>
      <c r="G270" s="320">
        <v>2223</v>
      </c>
      <c r="H270" s="320">
        <v>2555</v>
      </c>
      <c r="I270" s="320">
        <v>2889</v>
      </c>
    </row>
    <row r="271" spans="1:9" x14ac:dyDescent="0.25">
      <c r="A271" s="319" t="s">
        <v>464</v>
      </c>
      <c r="B271" s="319">
        <v>77707</v>
      </c>
      <c r="C271" s="320">
        <v>1287</v>
      </c>
      <c r="D271" s="320">
        <v>1339</v>
      </c>
      <c r="E271" s="320">
        <v>1625</v>
      </c>
      <c r="F271" s="320">
        <v>2119</v>
      </c>
      <c r="G271" s="320">
        <v>2275</v>
      </c>
      <c r="H271" s="320">
        <v>2615</v>
      </c>
      <c r="I271" s="320">
        <v>2957</v>
      </c>
    </row>
    <row r="272" spans="1:9" x14ac:dyDescent="0.25">
      <c r="A272" s="319" t="s">
        <v>464</v>
      </c>
      <c r="B272" s="319">
        <v>77708</v>
      </c>
      <c r="C272" s="320">
        <v>1170</v>
      </c>
      <c r="D272" s="320">
        <v>1222</v>
      </c>
      <c r="E272" s="320">
        <v>1482</v>
      </c>
      <c r="F272" s="320">
        <v>1937</v>
      </c>
      <c r="G272" s="320">
        <v>2067</v>
      </c>
      <c r="H272" s="320">
        <v>2376</v>
      </c>
      <c r="I272" s="320">
        <v>2687</v>
      </c>
    </row>
    <row r="273" spans="1:9" x14ac:dyDescent="0.25">
      <c r="A273" s="319" t="s">
        <v>464</v>
      </c>
      <c r="B273" s="319">
        <v>77713</v>
      </c>
      <c r="C273" s="320">
        <v>1482</v>
      </c>
      <c r="D273" s="320">
        <v>1547</v>
      </c>
      <c r="E273" s="320">
        <v>1872</v>
      </c>
      <c r="F273" s="320">
        <v>2444</v>
      </c>
      <c r="G273" s="320">
        <v>2613</v>
      </c>
      <c r="H273" s="320">
        <v>3004</v>
      </c>
      <c r="I273" s="320">
        <v>3396</v>
      </c>
    </row>
    <row r="274" spans="1:9" x14ac:dyDescent="0.25">
      <c r="A274" s="319" t="s">
        <v>464</v>
      </c>
      <c r="B274" s="319">
        <v>77720</v>
      </c>
      <c r="C274" s="320">
        <v>1183</v>
      </c>
      <c r="D274" s="320">
        <v>1235</v>
      </c>
      <c r="E274" s="320">
        <v>1495</v>
      </c>
      <c r="F274" s="320">
        <v>1950</v>
      </c>
      <c r="G274" s="320">
        <v>2093</v>
      </c>
      <c r="H274" s="320">
        <v>2406</v>
      </c>
      <c r="I274" s="320">
        <v>2720</v>
      </c>
    </row>
    <row r="275" spans="1:9" x14ac:dyDescent="0.25">
      <c r="A275" s="319" t="s">
        <v>464</v>
      </c>
      <c r="B275" s="319">
        <v>77725</v>
      </c>
      <c r="C275" s="320">
        <v>1183</v>
      </c>
      <c r="D275" s="320">
        <v>1235</v>
      </c>
      <c r="E275" s="320">
        <v>1495</v>
      </c>
      <c r="F275" s="320">
        <v>1950</v>
      </c>
      <c r="G275" s="320">
        <v>2093</v>
      </c>
      <c r="H275" s="320">
        <v>2406</v>
      </c>
      <c r="I275" s="320">
        <v>2720</v>
      </c>
    </row>
    <row r="276" spans="1:9" x14ac:dyDescent="0.25">
      <c r="A276" s="319" t="s">
        <v>464</v>
      </c>
      <c r="B276" s="319">
        <v>77726</v>
      </c>
      <c r="C276" s="320">
        <v>1183</v>
      </c>
      <c r="D276" s="320">
        <v>1235</v>
      </c>
      <c r="E276" s="320">
        <v>1495</v>
      </c>
      <c r="F276" s="320">
        <v>1950</v>
      </c>
      <c r="G276" s="320">
        <v>2093</v>
      </c>
      <c r="H276" s="320">
        <v>2406</v>
      </c>
      <c r="I276" s="320">
        <v>2720</v>
      </c>
    </row>
    <row r="277" spans="1:9" x14ac:dyDescent="0.25">
      <c r="A277" s="319" t="s">
        <v>465</v>
      </c>
      <c r="B277" s="319">
        <v>77422</v>
      </c>
      <c r="C277" s="320">
        <v>1066</v>
      </c>
      <c r="D277" s="320">
        <v>1326</v>
      </c>
      <c r="E277" s="320">
        <v>1495</v>
      </c>
      <c r="F277" s="320">
        <v>1950</v>
      </c>
      <c r="G277" s="320">
        <v>2535</v>
      </c>
      <c r="H277" s="320">
        <v>2914</v>
      </c>
      <c r="I277" s="320">
        <v>3295</v>
      </c>
    </row>
    <row r="278" spans="1:9" x14ac:dyDescent="0.25">
      <c r="A278" s="319" t="s">
        <v>465</v>
      </c>
      <c r="B278" s="319">
        <v>77430</v>
      </c>
      <c r="C278" s="320">
        <v>1196</v>
      </c>
      <c r="D278" s="320">
        <v>1417</v>
      </c>
      <c r="E278" s="320">
        <v>1625</v>
      </c>
      <c r="F278" s="320">
        <v>2119</v>
      </c>
      <c r="G278" s="320">
        <v>2756</v>
      </c>
      <c r="H278" s="320">
        <v>3169</v>
      </c>
      <c r="I278" s="320">
        <v>3582</v>
      </c>
    </row>
    <row r="279" spans="1:9" x14ac:dyDescent="0.25">
      <c r="A279" s="319" t="s">
        <v>465</v>
      </c>
      <c r="B279" s="319">
        <v>77431</v>
      </c>
      <c r="C279" s="320">
        <v>1248</v>
      </c>
      <c r="D279" s="320">
        <v>1547</v>
      </c>
      <c r="E279" s="320">
        <v>1742</v>
      </c>
      <c r="F279" s="320">
        <v>2262</v>
      </c>
      <c r="G279" s="320">
        <v>2951</v>
      </c>
      <c r="H279" s="320">
        <v>3393</v>
      </c>
      <c r="I279" s="320">
        <v>3836</v>
      </c>
    </row>
    <row r="280" spans="1:9" x14ac:dyDescent="0.25">
      <c r="A280" s="319" t="s">
        <v>465</v>
      </c>
      <c r="B280" s="319">
        <v>77444</v>
      </c>
      <c r="C280" s="320">
        <v>1222</v>
      </c>
      <c r="D280" s="320">
        <v>1365</v>
      </c>
      <c r="E280" s="320">
        <v>1599</v>
      </c>
      <c r="F280" s="320">
        <v>2093</v>
      </c>
      <c r="G280" s="320">
        <v>2704</v>
      </c>
      <c r="H280" s="320">
        <v>3109</v>
      </c>
      <c r="I280" s="320">
        <v>3515</v>
      </c>
    </row>
    <row r="281" spans="1:9" x14ac:dyDescent="0.25">
      <c r="A281" s="319" t="s">
        <v>465</v>
      </c>
      <c r="B281" s="319">
        <v>77480</v>
      </c>
      <c r="C281" s="320">
        <v>988</v>
      </c>
      <c r="D281" s="320">
        <v>1300</v>
      </c>
      <c r="E281" s="320">
        <v>1469</v>
      </c>
      <c r="F281" s="320">
        <v>1898</v>
      </c>
      <c r="G281" s="320">
        <v>2496</v>
      </c>
      <c r="H281" s="320">
        <v>2870</v>
      </c>
      <c r="I281" s="320">
        <v>3244</v>
      </c>
    </row>
    <row r="282" spans="1:9" x14ac:dyDescent="0.25">
      <c r="A282" s="319" t="s">
        <v>465</v>
      </c>
      <c r="B282" s="319">
        <v>77486</v>
      </c>
      <c r="C282" s="320">
        <v>1235</v>
      </c>
      <c r="D282" s="320">
        <v>1534</v>
      </c>
      <c r="E282" s="320">
        <v>1716</v>
      </c>
      <c r="F282" s="320">
        <v>2236</v>
      </c>
      <c r="G282" s="320">
        <v>2912</v>
      </c>
      <c r="H282" s="320">
        <v>3348</v>
      </c>
      <c r="I282" s="320">
        <v>3785</v>
      </c>
    </row>
    <row r="283" spans="1:9" x14ac:dyDescent="0.25">
      <c r="A283" s="319" t="s">
        <v>465</v>
      </c>
      <c r="B283" s="319">
        <v>77510</v>
      </c>
      <c r="C283" s="320">
        <v>1105</v>
      </c>
      <c r="D283" s="320">
        <v>1170</v>
      </c>
      <c r="E283" s="320">
        <v>1404</v>
      </c>
      <c r="F283" s="320">
        <v>1859</v>
      </c>
      <c r="G283" s="320">
        <v>2379</v>
      </c>
      <c r="H283" s="320">
        <v>2735</v>
      </c>
      <c r="I283" s="320">
        <v>3092</v>
      </c>
    </row>
    <row r="284" spans="1:9" x14ac:dyDescent="0.25">
      <c r="A284" s="319" t="s">
        <v>465</v>
      </c>
      <c r="B284" s="319">
        <v>77511</v>
      </c>
      <c r="C284" s="320">
        <v>1196</v>
      </c>
      <c r="D284" s="320">
        <v>1469</v>
      </c>
      <c r="E284" s="320">
        <v>1651</v>
      </c>
      <c r="F284" s="320">
        <v>2145</v>
      </c>
      <c r="G284" s="320">
        <v>2808</v>
      </c>
      <c r="H284" s="320">
        <v>3229</v>
      </c>
      <c r="I284" s="320">
        <v>3650</v>
      </c>
    </row>
    <row r="285" spans="1:9" x14ac:dyDescent="0.25">
      <c r="A285" s="319" t="s">
        <v>465</v>
      </c>
      <c r="B285" s="319">
        <v>77512</v>
      </c>
      <c r="C285" s="320">
        <v>1248</v>
      </c>
      <c r="D285" s="320">
        <v>1547</v>
      </c>
      <c r="E285" s="320">
        <v>1742</v>
      </c>
      <c r="F285" s="320">
        <v>2262</v>
      </c>
      <c r="G285" s="320">
        <v>2951</v>
      </c>
      <c r="H285" s="320">
        <v>3393</v>
      </c>
      <c r="I285" s="320">
        <v>3836</v>
      </c>
    </row>
    <row r="286" spans="1:9" x14ac:dyDescent="0.25">
      <c r="A286" s="319" t="s">
        <v>465</v>
      </c>
      <c r="B286" s="319">
        <v>77515</v>
      </c>
      <c r="C286" s="320">
        <v>1027</v>
      </c>
      <c r="D286" s="320">
        <v>1300</v>
      </c>
      <c r="E286" s="320">
        <v>1469</v>
      </c>
      <c r="F286" s="320">
        <v>1898</v>
      </c>
      <c r="G286" s="320">
        <v>2496</v>
      </c>
      <c r="H286" s="320">
        <v>2870</v>
      </c>
      <c r="I286" s="320">
        <v>3244</v>
      </c>
    </row>
    <row r="287" spans="1:9" x14ac:dyDescent="0.25">
      <c r="A287" s="319" t="s">
        <v>465</v>
      </c>
      <c r="B287" s="319">
        <v>77516</v>
      </c>
      <c r="C287" s="320">
        <v>1248</v>
      </c>
      <c r="D287" s="320">
        <v>1547</v>
      </c>
      <c r="E287" s="320">
        <v>1742</v>
      </c>
      <c r="F287" s="320">
        <v>2262</v>
      </c>
      <c r="G287" s="320">
        <v>2951</v>
      </c>
      <c r="H287" s="320">
        <v>3393</v>
      </c>
      <c r="I287" s="320">
        <v>3836</v>
      </c>
    </row>
    <row r="288" spans="1:9" x14ac:dyDescent="0.25">
      <c r="A288" s="319" t="s">
        <v>465</v>
      </c>
      <c r="B288" s="319">
        <v>77517</v>
      </c>
      <c r="C288" s="320">
        <v>1261</v>
      </c>
      <c r="D288" s="320">
        <v>1339</v>
      </c>
      <c r="E288" s="320">
        <v>1599</v>
      </c>
      <c r="F288" s="320">
        <v>2106</v>
      </c>
      <c r="G288" s="320">
        <v>2717</v>
      </c>
      <c r="H288" s="320">
        <v>3123</v>
      </c>
      <c r="I288" s="320">
        <v>3532</v>
      </c>
    </row>
    <row r="289" spans="1:9" x14ac:dyDescent="0.25">
      <c r="A289" s="319" t="s">
        <v>465</v>
      </c>
      <c r="B289" s="319">
        <v>77531</v>
      </c>
      <c r="C289" s="320">
        <v>1131</v>
      </c>
      <c r="D289" s="320">
        <v>1404</v>
      </c>
      <c r="E289" s="320">
        <v>1573</v>
      </c>
      <c r="F289" s="320">
        <v>2054</v>
      </c>
      <c r="G289" s="320">
        <v>2665</v>
      </c>
      <c r="H289" s="320">
        <v>3064</v>
      </c>
      <c r="I289" s="320">
        <v>3464</v>
      </c>
    </row>
    <row r="290" spans="1:9" x14ac:dyDescent="0.25">
      <c r="A290" s="319" t="s">
        <v>465</v>
      </c>
      <c r="B290" s="319">
        <v>77534</v>
      </c>
      <c r="C290" s="320">
        <v>1040</v>
      </c>
      <c r="D290" s="320">
        <v>1300</v>
      </c>
      <c r="E290" s="320">
        <v>1469</v>
      </c>
      <c r="F290" s="320">
        <v>1898</v>
      </c>
      <c r="G290" s="320">
        <v>2496</v>
      </c>
      <c r="H290" s="320">
        <v>2870</v>
      </c>
      <c r="I290" s="320">
        <v>3244</v>
      </c>
    </row>
    <row r="291" spans="1:9" x14ac:dyDescent="0.25">
      <c r="A291" s="319" t="s">
        <v>465</v>
      </c>
      <c r="B291" s="319">
        <v>77541</v>
      </c>
      <c r="C291" s="320">
        <v>1027</v>
      </c>
      <c r="D291" s="320">
        <v>1300</v>
      </c>
      <c r="E291" s="320">
        <v>1469</v>
      </c>
      <c r="F291" s="320">
        <v>1898</v>
      </c>
      <c r="G291" s="320">
        <v>2496</v>
      </c>
      <c r="H291" s="320">
        <v>2870</v>
      </c>
      <c r="I291" s="320">
        <v>3244</v>
      </c>
    </row>
    <row r="292" spans="1:9" x14ac:dyDescent="0.25">
      <c r="A292" s="319" t="s">
        <v>465</v>
      </c>
      <c r="B292" s="319">
        <v>77542</v>
      </c>
      <c r="C292" s="320">
        <v>1248</v>
      </c>
      <c r="D292" s="320">
        <v>1547</v>
      </c>
      <c r="E292" s="320">
        <v>1742</v>
      </c>
      <c r="F292" s="320">
        <v>2262</v>
      </c>
      <c r="G292" s="320">
        <v>2951</v>
      </c>
      <c r="H292" s="320">
        <v>3393</v>
      </c>
      <c r="I292" s="320">
        <v>3836</v>
      </c>
    </row>
    <row r="293" spans="1:9" x14ac:dyDescent="0.25">
      <c r="A293" s="319" t="s">
        <v>465</v>
      </c>
      <c r="B293" s="319">
        <v>77545</v>
      </c>
      <c r="C293" s="320">
        <v>2041</v>
      </c>
      <c r="D293" s="320">
        <v>2158</v>
      </c>
      <c r="E293" s="320">
        <v>2587</v>
      </c>
      <c r="F293" s="320">
        <v>3419</v>
      </c>
      <c r="G293" s="320">
        <v>4394</v>
      </c>
      <c r="H293" s="320">
        <v>5053</v>
      </c>
      <c r="I293" s="320">
        <v>5712</v>
      </c>
    </row>
    <row r="294" spans="1:9" x14ac:dyDescent="0.25">
      <c r="A294" s="319" t="s">
        <v>465</v>
      </c>
      <c r="B294" s="319">
        <v>77546</v>
      </c>
      <c r="C294" s="320">
        <v>1768</v>
      </c>
      <c r="D294" s="320">
        <v>1872</v>
      </c>
      <c r="E294" s="320">
        <v>2236</v>
      </c>
      <c r="F294" s="320">
        <v>2951</v>
      </c>
      <c r="G294" s="320">
        <v>3796</v>
      </c>
      <c r="H294" s="320">
        <v>4365</v>
      </c>
      <c r="I294" s="320">
        <v>4934</v>
      </c>
    </row>
    <row r="295" spans="1:9" x14ac:dyDescent="0.25">
      <c r="A295" s="319" t="s">
        <v>465</v>
      </c>
      <c r="B295" s="319">
        <v>77566</v>
      </c>
      <c r="C295" s="320">
        <v>1326</v>
      </c>
      <c r="D295" s="320">
        <v>1638</v>
      </c>
      <c r="E295" s="320">
        <v>1846</v>
      </c>
      <c r="F295" s="320">
        <v>2405</v>
      </c>
      <c r="G295" s="320">
        <v>3133</v>
      </c>
      <c r="H295" s="320">
        <v>3602</v>
      </c>
      <c r="I295" s="320">
        <v>4072</v>
      </c>
    </row>
    <row r="296" spans="1:9" x14ac:dyDescent="0.25">
      <c r="A296" s="319" t="s">
        <v>465</v>
      </c>
      <c r="B296" s="319">
        <v>77577</v>
      </c>
      <c r="C296" s="320">
        <v>1170</v>
      </c>
      <c r="D296" s="320">
        <v>1443</v>
      </c>
      <c r="E296" s="320">
        <v>1625</v>
      </c>
      <c r="F296" s="320">
        <v>2106</v>
      </c>
      <c r="G296" s="320">
        <v>2756</v>
      </c>
      <c r="H296" s="320">
        <v>3169</v>
      </c>
      <c r="I296" s="320">
        <v>3582</v>
      </c>
    </row>
    <row r="297" spans="1:9" x14ac:dyDescent="0.25">
      <c r="A297" s="319" t="s">
        <v>465</v>
      </c>
      <c r="B297" s="319">
        <v>77578</v>
      </c>
      <c r="C297" s="320">
        <v>1339</v>
      </c>
      <c r="D297" s="320">
        <v>1664</v>
      </c>
      <c r="E297" s="320">
        <v>1872</v>
      </c>
      <c r="F297" s="320">
        <v>2431</v>
      </c>
      <c r="G297" s="320">
        <v>3172</v>
      </c>
      <c r="H297" s="320">
        <v>3647</v>
      </c>
      <c r="I297" s="320">
        <v>4123</v>
      </c>
    </row>
    <row r="298" spans="1:9" x14ac:dyDescent="0.25">
      <c r="A298" s="319" t="s">
        <v>465</v>
      </c>
      <c r="B298" s="319">
        <v>77581</v>
      </c>
      <c r="C298" s="320">
        <v>1326</v>
      </c>
      <c r="D298" s="320">
        <v>1625</v>
      </c>
      <c r="E298" s="320">
        <v>1846</v>
      </c>
      <c r="F298" s="320">
        <v>2405</v>
      </c>
      <c r="G298" s="320">
        <v>3120</v>
      </c>
      <c r="H298" s="320">
        <v>3588</v>
      </c>
      <c r="I298" s="320">
        <v>4056</v>
      </c>
    </row>
    <row r="299" spans="1:9" x14ac:dyDescent="0.25">
      <c r="A299" s="319" t="s">
        <v>465</v>
      </c>
      <c r="B299" s="319">
        <v>77583</v>
      </c>
      <c r="C299" s="320">
        <v>1105</v>
      </c>
      <c r="D299" s="320">
        <v>1352</v>
      </c>
      <c r="E299" s="320">
        <v>1534</v>
      </c>
      <c r="F299" s="320">
        <v>2002</v>
      </c>
      <c r="G299" s="320">
        <v>2600</v>
      </c>
      <c r="H299" s="320">
        <v>2990</v>
      </c>
      <c r="I299" s="320">
        <v>3380</v>
      </c>
    </row>
    <row r="300" spans="1:9" x14ac:dyDescent="0.25">
      <c r="A300" s="319" t="s">
        <v>465</v>
      </c>
      <c r="B300" s="319">
        <v>77584</v>
      </c>
      <c r="C300" s="320">
        <v>1573</v>
      </c>
      <c r="D300" s="320">
        <v>1950</v>
      </c>
      <c r="E300" s="320">
        <v>2197</v>
      </c>
      <c r="F300" s="320">
        <v>2860</v>
      </c>
      <c r="G300" s="320">
        <v>3718</v>
      </c>
      <c r="H300" s="320">
        <v>4275</v>
      </c>
      <c r="I300" s="320">
        <v>4833</v>
      </c>
    </row>
    <row r="301" spans="1:9" x14ac:dyDescent="0.25">
      <c r="A301" s="319" t="s">
        <v>465</v>
      </c>
      <c r="B301" s="319">
        <v>77588</v>
      </c>
      <c r="C301" s="320">
        <v>1248</v>
      </c>
      <c r="D301" s="320">
        <v>1547</v>
      </c>
      <c r="E301" s="320">
        <v>1742</v>
      </c>
      <c r="F301" s="320">
        <v>2262</v>
      </c>
      <c r="G301" s="320">
        <v>2951</v>
      </c>
      <c r="H301" s="320">
        <v>3393</v>
      </c>
      <c r="I301" s="320">
        <v>3836</v>
      </c>
    </row>
    <row r="302" spans="1:9" x14ac:dyDescent="0.25">
      <c r="A302" s="319" t="s">
        <v>466</v>
      </c>
      <c r="B302" s="319">
        <v>78520</v>
      </c>
      <c r="C302" s="320">
        <v>845</v>
      </c>
      <c r="D302" s="320">
        <v>975</v>
      </c>
      <c r="E302" s="320">
        <v>1235</v>
      </c>
      <c r="F302" s="320">
        <v>1625</v>
      </c>
      <c r="G302" s="320">
        <v>1755</v>
      </c>
      <c r="H302" s="320">
        <v>2017</v>
      </c>
      <c r="I302" s="320">
        <v>2281</v>
      </c>
    </row>
    <row r="303" spans="1:9" x14ac:dyDescent="0.25">
      <c r="A303" s="319" t="s">
        <v>466</v>
      </c>
      <c r="B303" s="319">
        <v>78521</v>
      </c>
      <c r="C303" s="320">
        <v>819</v>
      </c>
      <c r="D303" s="320">
        <v>949</v>
      </c>
      <c r="E303" s="320">
        <v>1196</v>
      </c>
      <c r="F303" s="320">
        <v>1573</v>
      </c>
      <c r="G303" s="320">
        <v>1703</v>
      </c>
      <c r="H303" s="320">
        <v>1957</v>
      </c>
      <c r="I303" s="320">
        <v>2213</v>
      </c>
    </row>
    <row r="304" spans="1:9" x14ac:dyDescent="0.25">
      <c r="A304" s="319" t="s">
        <v>466</v>
      </c>
      <c r="B304" s="319">
        <v>78522</v>
      </c>
      <c r="C304" s="320">
        <v>858</v>
      </c>
      <c r="D304" s="320">
        <v>1001</v>
      </c>
      <c r="E304" s="320">
        <v>1261</v>
      </c>
      <c r="F304" s="320">
        <v>1664</v>
      </c>
      <c r="G304" s="320">
        <v>1794</v>
      </c>
      <c r="H304" s="320">
        <v>2063</v>
      </c>
      <c r="I304" s="320">
        <v>2332</v>
      </c>
    </row>
    <row r="305" spans="1:9" x14ac:dyDescent="0.25">
      <c r="A305" s="319" t="s">
        <v>466</v>
      </c>
      <c r="B305" s="319">
        <v>78523</v>
      </c>
      <c r="C305" s="320">
        <v>858</v>
      </c>
      <c r="D305" s="320">
        <v>1001</v>
      </c>
      <c r="E305" s="320">
        <v>1261</v>
      </c>
      <c r="F305" s="320">
        <v>1664</v>
      </c>
      <c r="G305" s="320">
        <v>1794</v>
      </c>
      <c r="H305" s="320">
        <v>2063</v>
      </c>
      <c r="I305" s="320">
        <v>2332</v>
      </c>
    </row>
    <row r="306" spans="1:9" x14ac:dyDescent="0.25">
      <c r="A306" s="319" t="s">
        <v>466</v>
      </c>
      <c r="B306" s="319">
        <v>78526</v>
      </c>
      <c r="C306" s="320">
        <v>1027</v>
      </c>
      <c r="D306" s="320">
        <v>1183</v>
      </c>
      <c r="E306" s="320">
        <v>1495</v>
      </c>
      <c r="F306" s="320">
        <v>1963</v>
      </c>
      <c r="G306" s="320">
        <v>2132</v>
      </c>
      <c r="H306" s="320">
        <v>2451</v>
      </c>
      <c r="I306" s="320">
        <v>2771</v>
      </c>
    </row>
    <row r="307" spans="1:9" x14ac:dyDescent="0.25">
      <c r="A307" s="319" t="s">
        <v>466</v>
      </c>
      <c r="B307" s="319">
        <v>78535</v>
      </c>
      <c r="C307" s="320">
        <v>806</v>
      </c>
      <c r="D307" s="320">
        <v>923</v>
      </c>
      <c r="E307" s="320">
        <v>1183</v>
      </c>
      <c r="F307" s="320">
        <v>1547</v>
      </c>
      <c r="G307" s="320">
        <v>1677</v>
      </c>
      <c r="H307" s="320">
        <v>1927</v>
      </c>
      <c r="I307" s="320">
        <v>2180</v>
      </c>
    </row>
    <row r="308" spans="1:9" x14ac:dyDescent="0.25">
      <c r="A308" s="319" t="s">
        <v>466</v>
      </c>
      <c r="B308" s="319">
        <v>78550</v>
      </c>
      <c r="C308" s="320">
        <v>858</v>
      </c>
      <c r="D308" s="320">
        <v>1001</v>
      </c>
      <c r="E308" s="320">
        <v>1261</v>
      </c>
      <c r="F308" s="320">
        <v>1664</v>
      </c>
      <c r="G308" s="320">
        <v>1794</v>
      </c>
      <c r="H308" s="320">
        <v>2063</v>
      </c>
      <c r="I308" s="320">
        <v>2332</v>
      </c>
    </row>
    <row r="309" spans="1:9" x14ac:dyDescent="0.25">
      <c r="A309" s="319" t="s">
        <v>466</v>
      </c>
      <c r="B309" s="319">
        <v>78551</v>
      </c>
      <c r="C309" s="320">
        <v>858</v>
      </c>
      <c r="D309" s="320">
        <v>1001</v>
      </c>
      <c r="E309" s="320">
        <v>1261</v>
      </c>
      <c r="F309" s="320">
        <v>1664</v>
      </c>
      <c r="G309" s="320">
        <v>1794</v>
      </c>
      <c r="H309" s="320">
        <v>2063</v>
      </c>
      <c r="I309" s="320">
        <v>2332</v>
      </c>
    </row>
    <row r="310" spans="1:9" x14ac:dyDescent="0.25">
      <c r="A310" s="319" t="s">
        <v>466</v>
      </c>
      <c r="B310" s="319">
        <v>78552</v>
      </c>
      <c r="C310" s="320">
        <v>936</v>
      </c>
      <c r="D310" s="320">
        <v>1079</v>
      </c>
      <c r="E310" s="320">
        <v>1365</v>
      </c>
      <c r="F310" s="320">
        <v>1794</v>
      </c>
      <c r="G310" s="320">
        <v>1950</v>
      </c>
      <c r="H310" s="320">
        <v>2242</v>
      </c>
      <c r="I310" s="320">
        <v>2535</v>
      </c>
    </row>
    <row r="311" spans="1:9" x14ac:dyDescent="0.25">
      <c r="A311" s="319" t="s">
        <v>466</v>
      </c>
      <c r="B311" s="319">
        <v>78553</v>
      </c>
      <c r="C311" s="320">
        <v>858</v>
      </c>
      <c r="D311" s="320">
        <v>1001</v>
      </c>
      <c r="E311" s="320">
        <v>1261</v>
      </c>
      <c r="F311" s="320">
        <v>1664</v>
      </c>
      <c r="G311" s="320">
        <v>1794</v>
      </c>
      <c r="H311" s="320">
        <v>2063</v>
      </c>
      <c r="I311" s="320">
        <v>2332</v>
      </c>
    </row>
    <row r="312" spans="1:9" x14ac:dyDescent="0.25">
      <c r="A312" s="319" t="s">
        <v>466</v>
      </c>
      <c r="B312" s="319">
        <v>78559</v>
      </c>
      <c r="C312" s="320">
        <v>858</v>
      </c>
      <c r="D312" s="320">
        <v>1001</v>
      </c>
      <c r="E312" s="320">
        <v>1261</v>
      </c>
      <c r="F312" s="320">
        <v>1664</v>
      </c>
      <c r="G312" s="320">
        <v>1794</v>
      </c>
      <c r="H312" s="320">
        <v>2063</v>
      </c>
      <c r="I312" s="320">
        <v>2332</v>
      </c>
    </row>
    <row r="313" spans="1:9" x14ac:dyDescent="0.25">
      <c r="A313" s="319" t="s">
        <v>466</v>
      </c>
      <c r="B313" s="319">
        <v>78566</v>
      </c>
      <c r="C313" s="320">
        <v>871</v>
      </c>
      <c r="D313" s="320">
        <v>1001</v>
      </c>
      <c r="E313" s="320">
        <v>1274</v>
      </c>
      <c r="F313" s="320">
        <v>1677</v>
      </c>
      <c r="G313" s="320">
        <v>1820</v>
      </c>
      <c r="H313" s="320">
        <v>2093</v>
      </c>
      <c r="I313" s="320">
        <v>2366</v>
      </c>
    </row>
    <row r="314" spans="1:9" x14ac:dyDescent="0.25">
      <c r="A314" s="319" t="s">
        <v>466</v>
      </c>
      <c r="B314" s="319">
        <v>78567</v>
      </c>
      <c r="C314" s="320">
        <v>806</v>
      </c>
      <c r="D314" s="320">
        <v>936</v>
      </c>
      <c r="E314" s="320">
        <v>1183</v>
      </c>
      <c r="F314" s="320">
        <v>1560</v>
      </c>
      <c r="G314" s="320">
        <v>1690</v>
      </c>
      <c r="H314" s="320">
        <v>1943</v>
      </c>
      <c r="I314" s="320">
        <v>2197</v>
      </c>
    </row>
    <row r="315" spans="1:9" x14ac:dyDescent="0.25">
      <c r="A315" s="319" t="s">
        <v>466</v>
      </c>
      <c r="B315" s="319">
        <v>78569</v>
      </c>
      <c r="C315" s="320">
        <v>819</v>
      </c>
      <c r="D315" s="320">
        <v>923</v>
      </c>
      <c r="E315" s="320">
        <v>1183</v>
      </c>
      <c r="F315" s="320">
        <v>1547</v>
      </c>
      <c r="G315" s="320">
        <v>1677</v>
      </c>
      <c r="H315" s="320">
        <v>1927</v>
      </c>
      <c r="I315" s="320">
        <v>2180</v>
      </c>
    </row>
    <row r="316" spans="1:9" x14ac:dyDescent="0.25">
      <c r="A316" s="319" t="s">
        <v>466</v>
      </c>
      <c r="B316" s="319">
        <v>78570</v>
      </c>
      <c r="C316" s="320">
        <v>936</v>
      </c>
      <c r="D316" s="320">
        <v>936</v>
      </c>
      <c r="E316" s="320">
        <v>1183</v>
      </c>
      <c r="F316" s="320">
        <v>1534</v>
      </c>
      <c r="G316" s="320">
        <v>1703</v>
      </c>
      <c r="H316" s="320">
        <v>1957</v>
      </c>
      <c r="I316" s="320">
        <v>2213</v>
      </c>
    </row>
    <row r="317" spans="1:9" x14ac:dyDescent="0.25">
      <c r="A317" s="319" t="s">
        <v>466</v>
      </c>
      <c r="B317" s="319">
        <v>78575</v>
      </c>
      <c r="C317" s="320">
        <v>1118</v>
      </c>
      <c r="D317" s="320">
        <v>1287</v>
      </c>
      <c r="E317" s="320">
        <v>1625</v>
      </c>
      <c r="F317" s="320">
        <v>2132</v>
      </c>
      <c r="G317" s="320">
        <v>2314</v>
      </c>
      <c r="H317" s="320">
        <v>2661</v>
      </c>
      <c r="I317" s="320">
        <v>3008</v>
      </c>
    </row>
    <row r="318" spans="1:9" x14ac:dyDescent="0.25">
      <c r="A318" s="319" t="s">
        <v>466</v>
      </c>
      <c r="B318" s="319">
        <v>78578</v>
      </c>
      <c r="C318" s="320">
        <v>806</v>
      </c>
      <c r="D318" s="320">
        <v>923</v>
      </c>
      <c r="E318" s="320">
        <v>1183</v>
      </c>
      <c r="F318" s="320">
        <v>1547</v>
      </c>
      <c r="G318" s="320">
        <v>1677</v>
      </c>
      <c r="H318" s="320">
        <v>1927</v>
      </c>
      <c r="I318" s="320">
        <v>2180</v>
      </c>
    </row>
    <row r="319" spans="1:9" x14ac:dyDescent="0.25">
      <c r="A319" s="319" t="s">
        <v>466</v>
      </c>
      <c r="B319" s="319">
        <v>78583</v>
      </c>
      <c r="C319" s="320">
        <v>832</v>
      </c>
      <c r="D319" s="320">
        <v>962</v>
      </c>
      <c r="E319" s="320">
        <v>1222</v>
      </c>
      <c r="F319" s="320">
        <v>1612</v>
      </c>
      <c r="G319" s="320">
        <v>1742</v>
      </c>
      <c r="H319" s="320">
        <v>2003</v>
      </c>
      <c r="I319" s="320">
        <v>2264</v>
      </c>
    </row>
    <row r="320" spans="1:9" x14ac:dyDescent="0.25">
      <c r="A320" s="319" t="s">
        <v>466</v>
      </c>
      <c r="B320" s="319">
        <v>78586</v>
      </c>
      <c r="C320" s="320">
        <v>806</v>
      </c>
      <c r="D320" s="320">
        <v>936</v>
      </c>
      <c r="E320" s="320">
        <v>1183</v>
      </c>
      <c r="F320" s="320">
        <v>1560</v>
      </c>
      <c r="G320" s="320">
        <v>1690</v>
      </c>
      <c r="H320" s="320">
        <v>1943</v>
      </c>
      <c r="I320" s="320">
        <v>2197</v>
      </c>
    </row>
    <row r="321" spans="1:9" x14ac:dyDescent="0.25">
      <c r="A321" s="319" t="s">
        <v>466</v>
      </c>
      <c r="B321" s="319">
        <v>78592</v>
      </c>
      <c r="C321" s="320">
        <v>806</v>
      </c>
      <c r="D321" s="320">
        <v>923</v>
      </c>
      <c r="E321" s="320">
        <v>1183</v>
      </c>
      <c r="F321" s="320">
        <v>1547</v>
      </c>
      <c r="G321" s="320">
        <v>1677</v>
      </c>
      <c r="H321" s="320">
        <v>1927</v>
      </c>
      <c r="I321" s="320">
        <v>2180</v>
      </c>
    </row>
    <row r="322" spans="1:9" x14ac:dyDescent="0.25">
      <c r="A322" s="319" t="s">
        <v>466</v>
      </c>
      <c r="B322" s="319">
        <v>78593</v>
      </c>
      <c r="C322" s="320">
        <v>806</v>
      </c>
      <c r="D322" s="320">
        <v>923</v>
      </c>
      <c r="E322" s="320">
        <v>1183</v>
      </c>
      <c r="F322" s="320">
        <v>1547</v>
      </c>
      <c r="G322" s="320">
        <v>1677</v>
      </c>
      <c r="H322" s="320">
        <v>1927</v>
      </c>
      <c r="I322" s="320">
        <v>2180</v>
      </c>
    </row>
    <row r="323" spans="1:9" x14ac:dyDescent="0.25">
      <c r="A323" s="319" t="s">
        <v>466</v>
      </c>
      <c r="B323" s="319">
        <v>78597</v>
      </c>
      <c r="C323" s="320">
        <v>1274</v>
      </c>
      <c r="D323" s="320">
        <v>1482</v>
      </c>
      <c r="E323" s="320">
        <v>1872</v>
      </c>
      <c r="F323" s="320">
        <v>2457</v>
      </c>
      <c r="G323" s="320">
        <v>2665</v>
      </c>
      <c r="H323" s="320">
        <v>3064</v>
      </c>
      <c r="I323" s="320">
        <v>3464</v>
      </c>
    </row>
    <row r="324" spans="1:9" x14ac:dyDescent="0.25">
      <c r="A324" s="319" t="s">
        <v>467</v>
      </c>
      <c r="B324" s="319">
        <v>76556</v>
      </c>
      <c r="C324" s="320">
        <v>1066</v>
      </c>
      <c r="D324" s="320">
        <v>1118</v>
      </c>
      <c r="E324" s="320">
        <v>1261</v>
      </c>
      <c r="F324" s="320">
        <v>1781</v>
      </c>
      <c r="G324" s="320">
        <v>1898</v>
      </c>
      <c r="H324" s="320">
        <v>2182</v>
      </c>
      <c r="I324" s="320">
        <v>2467</v>
      </c>
    </row>
    <row r="325" spans="1:9" x14ac:dyDescent="0.25">
      <c r="A325" s="319" t="s">
        <v>467</v>
      </c>
      <c r="B325" s="319">
        <v>76567</v>
      </c>
      <c r="C325" s="320">
        <v>988</v>
      </c>
      <c r="D325" s="320">
        <v>1066</v>
      </c>
      <c r="E325" s="320">
        <v>1209</v>
      </c>
      <c r="F325" s="320">
        <v>1703</v>
      </c>
      <c r="G325" s="320">
        <v>1846</v>
      </c>
      <c r="H325" s="320">
        <v>2122</v>
      </c>
      <c r="I325" s="320">
        <v>2399</v>
      </c>
    </row>
    <row r="326" spans="1:9" x14ac:dyDescent="0.25">
      <c r="A326" s="319" t="s">
        <v>467</v>
      </c>
      <c r="B326" s="319">
        <v>76629</v>
      </c>
      <c r="C326" s="320">
        <v>988</v>
      </c>
      <c r="D326" s="320">
        <v>1066</v>
      </c>
      <c r="E326" s="320">
        <v>1209</v>
      </c>
      <c r="F326" s="320">
        <v>1703</v>
      </c>
      <c r="G326" s="320">
        <v>1846</v>
      </c>
      <c r="H326" s="320">
        <v>2122</v>
      </c>
      <c r="I326" s="320">
        <v>2399</v>
      </c>
    </row>
    <row r="327" spans="1:9" x14ac:dyDescent="0.25">
      <c r="A327" s="319" t="s">
        <v>467</v>
      </c>
      <c r="B327" s="319">
        <v>76653</v>
      </c>
      <c r="C327" s="320">
        <v>1157</v>
      </c>
      <c r="D327" s="320">
        <v>1365</v>
      </c>
      <c r="E327" s="320">
        <v>1677</v>
      </c>
      <c r="F327" s="320">
        <v>2366</v>
      </c>
      <c r="G327" s="320">
        <v>2847</v>
      </c>
      <c r="H327" s="320">
        <v>3273</v>
      </c>
      <c r="I327" s="320">
        <v>3701</v>
      </c>
    </row>
    <row r="328" spans="1:9" x14ac:dyDescent="0.25">
      <c r="A328" s="319" t="s">
        <v>467</v>
      </c>
      <c r="B328" s="319">
        <v>76687</v>
      </c>
      <c r="C328" s="320">
        <v>1131</v>
      </c>
      <c r="D328" s="320">
        <v>1196</v>
      </c>
      <c r="E328" s="320">
        <v>1339</v>
      </c>
      <c r="F328" s="320">
        <v>1885</v>
      </c>
      <c r="G328" s="320">
        <v>2015</v>
      </c>
      <c r="H328" s="320">
        <v>2316</v>
      </c>
      <c r="I328" s="320">
        <v>2619</v>
      </c>
    </row>
    <row r="329" spans="1:9" x14ac:dyDescent="0.25">
      <c r="A329" s="319" t="s">
        <v>467</v>
      </c>
      <c r="B329" s="319">
        <v>77801</v>
      </c>
      <c r="C329" s="320">
        <v>1105</v>
      </c>
      <c r="D329" s="320">
        <v>1170</v>
      </c>
      <c r="E329" s="320">
        <v>1313</v>
      </c>
      <c r="F329" s="320">
        <v>1846</v>
      </c>
      <c r="G329" s="320">
        <v>1976</v>
      </c>
      <c r="H329" s="320">
        <v>2272</v>
      </c>
      <c r="I329" s="320">
        <v>2568</v>
      </c>
    </row>
    <row r="330" spans="1:9" x14ac:dyDescent="0.25">
      <c r="A330" s="319" t="s">
        <v>467</v>
      </c>
      <c r="B330" s="319">
        <v>77802</v>
      </c>
      <c r="C330" s="320">
        <v>1313</v>
      </c>
      <c r="D330" s="320">
        <v>1391</v>
      </c>
      <c r="E330" s="320">
        <v>1560</v>
      </c>
      <c r="F330" s="320">
        <v>2197</v>
      </c>
      <c r="G330" s="320">
        <v>2340</v>
      </c>
      <c r="H330" s="320">
        <v>2691</v>
      </c>
      <c r="I330" s="320">
        <v>3042</v>
      </c>
    </row>
    <row r="331" spans="1:9" x14ac:dyDescent="0.25">
      <c r="A331" s="319" t="s">
        <v>467</v>
      </c>
      <c r="B331" s="319">
        <v>77803</v>
      </c>
      <c r="C331" s="320">
        <v>1170</v>
      </c>
      <c r="D331" s="320">
        <v>1235</v>
      </c>
      <c r="E331" s="320">
        <v>1391</v>
      </c>
      <c r="F331" s="320">
        <v>1963</v>
      </c>
      <c r="G331" s="320">
        <v>2093</v>
      </c>
      <c r="H331" s="320">
        <v>2406</v>
      </c>
      <c r="I331" s="320">
        <v>2720</v>
      </c>
    </row>
    <row r="332" spans="1:9" x14ac:dyDescent="0.25">
      <c r="A332" s="319" t="s">
        <v>467</v>
      </c>
      <c r="B332" s="319">
        <v>77805</v>
      </c>
      <c r="C332" s="320">
        <v>1261</v>
      </c>
      <c r="D332" s="320">
        <v>1326</v>
      </c>
      <c r="E332" s="320">
        <v>1495</v>
      </c>
      <c r="F332" s="320">
        <v>2106</v>
      </c>
      <c r="G332" s="320">
        <v>2249</v>
      </c>
      <c r="H332" s="320">
        <v>2585</v>
      </c>
      <c r="I332" s="320">
        <v>2923</v>
      </c>
    </row>
    <row r="333" spans="1:9" x14ac:dyDescent="0.25">
      <c r="A333" s="319" t="s">
        <v>467</v>
      </c>
      <c r="B333" s="319">
        <v>77806</v>
      </c>
      <c r="C333" s="320">
        <v>1261</v>
      </c>
      <c r="D333" s="320">
        <v>1326</v>
      </c>
      <c r="E333" s="320">
        <v>1495</v>
      </c>
      <c r="F333" s="320">
        <v>2106</v>
      </c>
      <c r="G333" s="320">
        <v>2249</v>
      </c>
      <c r="H333" s="320">
        <v>2585</v>
      </c>
      <c r="I333" s="320">
        <v>2923</v>
      </c>
    </row>
    <row r="334" spans="1:9" x14ac:dyDescent="0.25">
      <c r="A334" s="319" t="s">
        <v>467</v>
      </c>
      <c r="B334" s="319">
        <v>77807</v>
      </c>
      <c r="C334" s="320">
        <v>1352</v>
      </c>
      <c r="D334" s="320">
        <v>1430</v>
      </c>
      <c r="E334" s="320">
        <v>1612</v>
      </c>
      <c r="F334" s="320">
        <v>2275</v>
      </c>
      <c r="G334" s="320">
        <v>2418</v>
      </c>
      <c r="H334" s="320">
        <v>2780</v>
      </c>
      <c r="I334" s="320">
        <v>3143</v>
      </c>
    </row>
    <row r="335" spans="1:9" x14ac:dyDescent="0.25">
      <c r="A335" s="319" t="s">
        <v>467</v>
      </c>
      <c r="B335" s="319">
        <v>77808</v>
      </c>
      <c r="C335" s="320">
        <v>1300</v>
      </c>
      <c r="D335" s="320">
        <v>1378</v>
      </c>
      <c r="E335" s="320">
        <v>1547</v>
      </c>
      <c r="F335" s="320">
        <v>2184</v>
      </c>
      <c r="G335" s="320">
        <v>2327</v>
      </c>
      <c r="H335" s="320">
        <v>2675</v>
      </c>
      <c r="I335" s="320">
        <v>3025</v>
      </c>
    </row>
    <row r="336" spans="1:9" x14ac:dyDescent="0.25">
      <c r="A336" s="319" t="s">
        <v>467</v>
      </c>
      <c r="B336" s="319">
        <v>77836</v>
      </c>
      <c r="C336" s="320">
        <v>1027</v>
      </c>
      <c r="D336" s="320">
        <v>1092</v>
      </c>
      <c r="E336" s="320">
        <v>1222</v>
      </c>
      <c r="F336" s="320">
        <v>1716</v>
      </c>
      <c r="G336" s="320">
        <v>1846</v>
      </c>
      <c r="H336" s="320">
        <v>2122</v>
      </c>
      <c r="I336" s="320">
        <v>2399</v>
      </c>
    </row>
    <row r="337" spans="1:9" x14ac:dyDescent="0.25">
      <c r="A337" s="319" t="s">
        <v>467</v>
      </c>
      <c r="B337" s="319">
        <v>77837</v>
      </c>
      <c r="C337" s="320">
        <v>1014</v>
      </c>
      <c r="D337" s="320">
        <v>1079</v>
      </c>
      <c r="E337" s="320">
        <v>1209</v>
      </c>
      <c r="F337" s="320">
        <v>1703</v>
      </c>
      <c r="G337" s="320">
        <v>1846</v>
      </c>
      <c r="H337" s="320">
        <v>2122</v>
      </c>
      <c r="I337" s="320">
        <v>2399</v>
      </c>
    </row>
    <row r="338" spans="1:9" x14ac:dyDescent="0.25">
      <c r="A338" s="319" t="s">
        <v>467</v>
      </c>
      <c r="B338" s="319">
        <v>77840</v>
      </c>
      <c r="C338" s="320">
        <v>1235</v>
      </c>
      <c r="D338" s="320">
        <v>1313</v>
      </c>
      <c r="E338" s="320">
        <v>1469</v>
      </c>
      <c r="F338" s="320">
        <v>2067</v>
      </c>
      <c r="G338" s="320">
        <v>2210</v>
      </c>
      <c r="H338" s="320">
        <v>2541</v>
      </c>
      <c r="I338" s="320">
        <v>2873</v>
      </c>
    </row>
    <row r="339" spans="1:9" x14ac:dyDescent="0.25">
      <c r="A339" s="319" t="s">
        <v>467</v>
      </c>
      <c r="B339" s="319">
        <v>77841</v>
      </c>
      <c r="C339" s="320">
        <v>1261</v>
      </c>
      <c r="D339" s="320">
        <v>1326</v>
      </c>
      <c r="E339" s="320">
        <v>1495</v>
      </c>
      <c r="F339" s="320">
        <v>2106</v>
      </c>
      <c r="G339" s="320">
        <v>2249</v>
      </c>
      <c r="H339" s="320">
        <v>2585</v>
      </c>
      <c r="I339" s="320">
        <v>2923</v>
      </c>
    </row>
    <row r="340" spans="1:9" x14ac:dyDescent="0.25">
      <c r="A340" s="319" t="s">
        <v>467</v>
      </c>
      <c r="B340" s="319">
        <v>77842</v>
      </c>
      <c r="C340" s="320">
        <v>1261</v>
      </c>
      <c r="D340" s="320">
        <v>1326</v>
      </c>
      <c r="E340" s="320">
        <v>1495</v>
      </c>
      <c r="F340" s="320">
        <v>2106</v>
      </c>
      <c r="G340" s="320">
        <v>2249</v>
      </c>
      <c r="H340" s="320">
        <v>2585</v>
      </c>
      <c r="I340" s="320">
        <v>2923</v>
      </c>
    </row>
    <row r="341" spans="1:9" x14ac:dyDescent="0.25">
      <c r="A341" s="319" t="s">
        <v>467</v>
      </c>
      <c r="B341" s="319">
        <v>77843</v>
      </c>
      <c r="C341" s="320">
        <v>1261</v>
      </c>
      <c r="D341" s="320">
        <v>1326</v>
      </c>
      <c r="E341" s="320">
        <v>1495</v>
      </c>
      <c r="F341" s="320">
        <v>2106</v>
      </c>
      <c r="G341" s="320">
        <v>2249</v>
      </c>
      <c r="H341" s="320">
        <v>2585</v>
      </c>
      <c r="I341" s="320">
        <v>2923</v>
      </c>
    </row>
    <row r="342" spans="1:9" x14ac:dyDescent="0.25">
      <c r="A342" s="319" t="s">
        <v>467</v>
      </c>
      <c r="B342" s="319">
        <v>77845</v>
      </c>
      <c r="C342" s="320">
        <v>1300</v>
      </c>
      <c r="D342" s="320">
        <v>1378</v>
      </c>
      <c r="E342" s="320">
        <v>1547</v>
      </c>
      <c r="F342" s="320">
        <v>2184</v>
      </c>
      <c r="G342" s="320">
        <v>2327</v>
      </c>
      <c r="H342" s="320">
        <v>2675</v>
      </c>
      <c r="I342" s="320">
        <v>3025</v>
      </c>
    </row>
    <row r="343" spans="1:9" x14ac:dyDescent="0.25">
      <c r="A343" s="319" t="s">
        <v>467</v>
      </c>
      <c r="B343" s="319">
        <v>77853</v>
      </c>
      <c r="C343" s="320">
        <v>1066</v>
      </c>
      <c r="D343" s="320">
        <v>1118</v>
      </c>
      <c r="E343" s="320">
        <v>1261</v>
      </c>
      <c r="F343" s="320">
        <v>1781</v>
      </c>
      <c r="G343" s="320">
        <v>1898</v>
      </c>
      <c r="H343" s="320">
        <v>2182</v>
      </c>
      <c r="I343" s="320">
        <v>2467</v>
      </c>
    </row>
    <row r="344" spans="1:9" x14ac:dyDescent="0.25">
      <c r="A344" s="319" t="s">
        <v>467</v>
      </c>
      <c r="B344" s="319">
        <v>77856</v>
      </c>
      <c r="C344" s="320">
        <v>1183</v>
      </c>
      <c r="D344" s="320">
        <v>1248</v>
      </c>
      <c r="E344" s="320">
        <v>1404</v>
      </c>
      <c r="F344" s="320">
        <v>1976</v>
      </c>
      <c r="G344" s="320">
        <v>2106</v>
      </c>
      <c r="H344" s="320">
        <v>2421</v>
      </c>
      <c r="I344" s="320">
        <v>2737</v>
      </c>
    </row>
    <row r="345" spans="1:9" x14ac:dyDescent="0.25">
      <c r="A345" s="319" t="s">
        <v>467</v>
      </c>
      <c r="B345" s="319">
        <v>77859</v>
      </c>
      <c r="C345" s="320">
        <v>1066</v>
      </c>
      <c r="D345" s="320">
        <v>1131</v>
      </c>
      <c r="E345" s="320">
        <v>1274</v>
      </c>
      <c r="F345" s="320">
        <v>1794</v>
      </c>
      <c r="G345" s="320">
        <v>1911</v>
      </c>
      <c r="H345" s="320">
        <v>2197</v>
      </c>
      <c r="I345" s="320">
        <v>2484</v>
      </c>
    </row>
    <row r="346" spans="1:9" x14ac:dyDescent="0.25">
      <c r="A346" s="319" t="s">
        <v>467</v>
      </c>
      <c r="B346" s="319">
        <v>77863</v>
      </c>
      <c r="C346" s="320">
        <v>1066</v>
      </c>
      <c r="D346" s="320">
        <v>1118</v>
      </c>
      <c r="E346" s="320">
        <v>1261</v>
      </c>
      <c r="F346" s="320">
        <v>1781</v>
      </c>
      <c r="G346" s="320">
        <v>1898</v>
      </c>
      <c r="H346" s="320">
        <v>2182</v>
      </c>
      <c r="I346" s="320">
        <v>2467</v>
      </c>
    </row>
    <row r="347" spans="1:9" x14ac:dyDescent="0.25">
      <c r="A347" s="319" t="s">
        <v>467</v>
      </c>
      <c r="B347" s="319">
        <v>77865</v>
      </c>
      <c r="C347" s="320">
        <v>1066</v>
      </c>
      <c r="D347" s="320">
        <v>1118</v>
      </c>
      <c r="E347" s="320">
        <v>1261</v>
      </c>
      <c r="F347" s="320">
        <v>1781</v>
      </c>
      <c r="G347" s="320">
        <v>1898</v>
      </c>
      <c r="H347" s="320">
        <v>2182</v>
      </c>
      <c r="I347" s="320">
        <v>2467</v>
      </c>
    </row>
    <row r="348" spans="1:9" x14ac:dyDescent="0.25">
      <c r="A348" s="319" t="s">
        <v>467</v>
      </c>
      <c r="B348" s="319">
        <v>77867</v>
      </c>
      <c r="C348" s="320">
        <v>1196</v>
      </c>
      <c r="D348" s="320">
        <v>1261</v>
      </c>
      <c r="E348" s="320">
        <v>1417</v>
      </c>
      <c r="F348" s="320">
        <v>2002</v>
      </c>
      <c r="G348" s="320">
        <v>2132</v>
      </c>
      <c r="H348" s="320">
        <v>2451</v>
      </c>
      <c r="I348" s="320">
        <v>2771</v>
      </c>
    </row>
    <row r="349" spans="1:9" x14ac:dyDescent="0.25">
      <c r="A349" s="319" t="s">
        <v>467</v>
      </c>
      <c r="B349" s="319">
        <v>77868</v>
      </c>
      <c r="C349" s="320">
        <v>1053</v>
      </c>
      <c r="D349" s="320">
        <v>1118</v>
      </c>
      <c r="E349" s="320">
        <v>1261</v>
      </c>
      <c r="F349" s="320">
        <v>1768</v>
      </c>
      <c r="G349" s="320">
        <v>1911</v>
      </c>
      <c r="H349" s="320">
        <v>2197</v>
      </c>
      <c r="I349" s="320">
        <v>2484</v>
      </c>
    </row>
    <row r="350" spans="1:9" x14ac:dyDescent="0.25">
      <c r="A350" s="319" t="s">
        <v>467</v>
      </c>
      <c r="B350" s="319">
        <v>77878</v>
      </c>
      <c r="C350" s="320">
        <v>1170</v>
      </c>
      <c r="D350" s="320">
        <v>1235</v>
      </c>
      <c r="E350" s="320">
        <v>1391</v>
      </c>
      <c r="F350" s="320">
        <v>1963</v>
      </c>
      <c r="G350" s="320">
        <v>2093</v>
      </c>
      <c r="H350" s="320">
        <v>2406</v>
      </c>
      <c r="I350" s="320">
        <v>2720</v>
      </c>
    </row>
    <row r="351" spans="1:9" x14ac:dyDescent="0.25">
      <c r="A351" s="319" t="s">
        <v>467</v>
      </c>
      <c r="B351" s="319">
        <v>77879</v>
      </c>
      <c r="C351" s="320">
        <v>1131</v>
      </c>
      <c r="D351" s="320">
        <v>1196</v>
      </c>
      <c r="E351" s="320">
        <v>1339</v>
      </c>
      <c r="F351" s="320">
        <v>1885</v>
      </c>
      <c r="G351" s="320">
        <v>2015</v>
      </c>
      <c r="H351" s="320">
        <v>2316</v>
      </c>
      <c r="I351" s="320">
        <v>2619</v>
      </c>
    </row>
    <row r="352" spans="1:9" x14ac:dyDescent="0.25">
      <c r="A352" s="319" t="s">
        <v>467</v>
      </c>
      <c r="B352" s="319">
        <v>77881</v>
      </c>
      <c r="C352" s="320">
        <v>1261</v>
      </c>
      <c r="D352" s="320">
        <v>1326</v>
      </c>
      <c r="E352" s="320">
        <v>1495</v>
      </c>
      <c r="F352" s="320">
        <v>2106</v>
      </c>
      <c r="G352" s="320">
        <v>2249</v>
      </c>
      <c r="H352" s="320">
        <v>2585</v>
      </c>
      <c r="I352" s="320">
        <v>2923</v>
      </c>
    </row>
    <row r="353" spans="1:9" x14ac:dyDescent="0.25">
      <c r="A353" s="319" t="s">
        <v>467</v>
      </c>
      <c r="B353" s="319">
        <v>77882</v>
      </c>
      <c r="C353" s="320">
        <v>1066</v>
      </c>
      <c r="D353" s="320">
        <v>1118</v>
      </c>
      <c r="E353" s="320">
        <v>1261</v>
      </c>
      <c r="F353" s="320">
        <v>1781</v>
      </c>
      <c r="G353" s="320">
        <v>1898</v>
      </c>
      <c r="H353" s="320">
        <v>2182</v>
      </c>
      <c r="I353" s="320">
        <v>2467</v>
      </c>
    </row>
    <row r="354" spans="1:9" x14ac:dyDescent="0.25">
      <c r="A354" s="319" t="s">
        <v>468</v>
      </c>
      <c r="B354" s="319">
        <v>78330</v>
      </c>
      <c r="C354" s="320">
        <v>1339</v>
      </c>
      <c r="D354" s="320">
        <v>1443</v>
      </c>
      <c r="E354" s="320">
        <v>1768</v>
      </c>
      <c r="F354" s="320">
        <v>2301</v>
      </c>
      <c r="G354" s="320">
        <v>2691</v>
      </c>
      <c r="H354" s="320">
        <v>3094</v>
      </c>
      <c r="I354" s="320">
        <v>3498</v>
      </c>
    </row>
    <row r="355" spans="1:9" x14ac:dyDescent="0.25">
      <c r="A355" s="319" t="s">
        <v>468</v>
      </c>
      <c r="B355" s="319">
        <v>78335</v>
      </c>
      <c r="C355" s="320">
        <v>1339</v>
      </c>
      <c r="D355" s="320">
        <v>1430</v>
      </c>
      <c r="E355" s="320">
        <v>1755</v>
      </c>
      <c r="F355" s="320">
        <v>2288</v>
      </c>
      <c r="G355" s="320">
        <v>2678</v>
      </c>
      <c r="H355" s="320">
        <v>3079</v>
      </c>
      <c r="I355" s="320">
        <v>3481</v>
      </c>
    </row>
    <row r="356" spans="1:9" x14ac:dyDescent="0.25">
      <c r="A356" s="319" t="s">
        <v>468</v>
      </c>
      <c r="B356" s="319">
        <v>78336</v>
      </c>
      <c r="C356" s="320">
        <v>1196</v>
      </c>
      <c r="D356" s="320">
        <v>1287</v>
      </c>
      <c r="E356" s="320">
        <v>1573</v>
      </c>
      <c r="F356" s="320">
        <v>2041</v>
      </c>
      <c r="G356" s="320">
        <v>2392</v>
      </c>
      <c r="H356" s="320">
        <v>2750</v>
      </c>
      <c r="I356" s="320">
        <v>3109</v>
      </c>
    </row>
    <row r="357" spans="1:9" x14ac:dyDescent="0.25">
      <c r="A357" s="319" t="s">
        <v>468</v>
      </c>
      <c r="B357" s="319">
        <v>78339</v>
      </c>
      <c r="C357" s="320">
        <v>1131</v>
      </c>
      <c r="D357" s="320">
        <v>1222</v>
      </c>
      <c r="E357" s="320">
        <v>1495</v>
      </c>
      <c r="F357" s="320">
        <v>1950</v>
      </c>
      <c r="G357" s="320">
        <v>2275</v>
      </c>
      <c r="H357" s="320">
        <v>2615</v>
      </c>
      <c r="I357" s="320">
        <v>2957</v>
      </c>
    </row>
    <row r="358" spans="1:9" x14ac:dyDescent="0.25">
      <c r="A358" s="319" t="s">
        <v>468</v>
      </c>
      <c r="B358" s="319">
        <v>78343</v>
      </c>
      <c r="C358" s="320">
        <v>1118</v>
      </c>
      <c r="D358" s="320">
        <v>1222</v>
      </c>
      <c r="E358" s="320">
        <v>1482</v>
      </c>
      <c r="F358" s="320">
        <v>1937</v>
      </c>
      <c r="G358" s="320">
        <v>2262</v>
      </c>
      <c r="H358" s="320">
        <v>2601</v>
      </c>
      <c r="I358" s="320">
        <v>2940</v>
      </c>
    </row>
    <row r="359" spans="1:9" x14ac:dyDescent="0.25">
      <c r="A359" s="319" t="s">
        <v>468</v>
      </c>
      <c r="B359" s="319">
        <v>78347</v>
      </c>
      <c r="C359" s="320">
        <v>1339</v>
      </c>
      <c r="D359" s="320">
        <v>1430</v>
      </c>
      <c r="E359" s="320">
        <v>1755</v>
      </c>
      <c r="F359" s="320">
        <v>2288</v>
      </c>
      <c r="G359" s="320">
        <v>2678</v>
      </c>
      <c r="H359" s="320">
        <v>3079</v>
      </c>
      <c r="I359" s="320">
        <v>3481</v>
      </c>
    </row>
    <row r="360" spans="1:9" x14ac:dyDescent="0.25">
      <c r="A360" s="319" t="s">
        <v>468</v>
      </c>
      <c r="B360" s="319">
        <v>78351</v>
      </c>
      <c r="C360" s="320">
        <v>1144</v>
      </c>
      <c r="D360" s="320">
        <v>1235</v>
      </c>
      <c r="E360" s="320">
        <v>1508</v>
      </c>
      <c r="F360" s="320">
        <v>1963</v>
      </c>
      <c r="G360" s="320">
        <v>2301</v>
      </c>
      <c r="H360" s="320">
        <v>2645</v>
      </c>
      <c r="I360" s="320">
        <v>2991</v>
      </c>
    </row>
    <row r="361" spans="1:9" x14ac:dyDescent="0.25">
      <c r="A361" s="319" t="s">
        <v>468</v>
      </c>
      <c r="B361" s="319">
        <v>78352</v>
      </c>
      <c r="C361" s="320">
        <v>1118</v>
      </c>
      <c r="D361" s="320">
        <v>1222</v>
      </c>
      <c r="E361" s="320">
        <v>1482</v>
      </c>
      <c r="F361" s="320">
        <v>1937</v>
      </c>
      <c r="G361" s="320">
        <v>2262</v>
      </c>
      <c r="H361" s="320">
        <v>2601</v>
      </c>
      <c r="I361" s="320">
        <v>2940</v>
      </c>
    </row>
    <row r="362" spans="1:9" x14ac:dyDescent="0.25">
      <c r="A362" s="319" t="s">
        <v>468</v>
      </c>
      <c r="B362" s="319">
        <v>78359</v>
      </c>
      <c r="C362" s="320">
        <v>1118</v>
      </c>
      <c r="D362" s="320">
        <v>1222</v>
      </c>
      <c r="E362" s="320">
        <v>1482</v>
      </c>
      <c r="F362" s="320">
        <v>1937</v>
      </c>
      <c r="G362" s="320">
        <v>2262</v>
      </c>
      <c r="H362" s="320">
        <v>2601</v>
      </c>
      <c r="I362" s="320">
        <v>2940</v>
      </c>
    </row>
    <row r="363" spans="1:9" x14ac:dyDescent="0.25">
      <c r="A363" s="319" t="s">
        <v>468</v>
      </c>
      <c r="B363" s="319">
        <v>78362</v>
      </c>
      <c r="C363" s="320">
        <v>1495</v>
      </c>
      <c r="D363" s="320">
        <v>1599</v>
      </c>
      <c r="E363" s="320">
        <v>1963</v>
      </c>
      <c r="F363" s="320">
        <v>2561</v>
      </c>
      <c r="G363" s="320">
        <v>2990</v>
      </c>
      <c r="H363" s="320">
        <v>3438</v>
      </c>
      <c r="I363" s="320">
        <v>3887</v>
      </c>
    </row>
    <row r="364" spans="1:9" x14ac:dyDescent="0.25">
      <c r="A364" s="319" t="s">
        <v>468</v>
      </c>
      <c r="B364" s="319">
        <v>78368</v>
      </c>
      <c r="C364" s="320">
        <v>1118</v>
      </c>
      <c r="D364" s="320">
        <v>1222</v>
      </c>
      <c r="E364" s="320">
        <v>1482</v>
      </c>
      <c r="F364" s="320">
        <v>1937</v>
      </c>
      <c r="G364" s="320">
        <v>2262</v>
      </c>
      <c r="H364" s="320">
        <v>2601</v>
      </c>
      <c r="I364" s="320">
        <v>2940</v>
      </c>
    </row>
    <row r="365" spans="1:9" x14ac:dyDescent="0.25">
      <c r="A365" s="319" t="s">
        <v>468</v>
      </c>
      <c r="B365" s="319">
        <v>78370</v>
      </c>
      <c r="C365" s="320">
        <v>1131</v>
      </c>
      <c r="D365" s="320">
        <v>1222</v>
      </c>
      <c r="E365" s="320">
        <v>1495</v>
      </c>
      <c r="F365" s="320">
        <v>1950</v>
      </c>
      <c r="G365" s="320">
        <v>2275</v>
      </c>
      <c r="H365" s="320">
        <v>2615</v>
      </c>
      <c r="I365" s="320">
        <v>2957</v>
      </c>
    </row>
    <row r="366" spans="1:9" x14ac:dyDescent="0.25">
      <c r="A366" s="319" t="s">
        <v>468</v>
      </c>
      <c r="B366" s="319">
        <v>78373</v>
      </c>
      <c r="C366" s="320">
        <v>1742</v>
      </c>
      <c r="D366" s="320">
        <v>1859</v>
      </c>
      <c r="E366" s="320">
        <v>2288</v>
      </c>
      <c r="F366" s="320">
        <v>2977</v>
      </c>
      <c r="G366" s="320">
        <v>3484</v>
      </c>
      <c r="H366" s="320">
        <v>4006</v>
      </c>
      <c r="I366" s="320">
        <v>4529</v>
      </c>
    </row>
    <row r="367" spans="1:9" x14ac:dyDescent="0.25">
      <c r="A367" s="319" t="s">
        <v>468</v>
      </c>
      <c r="B367" s="319">
        <v>78374</v>
      </c>
      <c r="C367" s="320">
        <v>1703</v>
      </c>
      <c r="D367" s="320">
        <v>1833</v>
      </c>
      <c r="E367" s="320">
        <v>2249</v>
      </c>
      <c r="F367" s="320">
        <v>2925</v>
      </c>
      <c r="G367" s="320">
        <v>3432</v>
      </c>
      <c r="H367" s="320">
        <v>3946</v>
      </c>
      <c r="I367" s="320">
        <v>4461</v>
      </c>
    </row>
    <row r="368" spans="1:9" x14ac:dyDescent="0.25">
      <c r="A368" s="319" t="s">
        <v>468</v>
      </c>
      <c r="B368" s="319">
        <v>78380</v>
      </c>
      <c r="C368" s="320">
        <v>1131</v>
      </c>
      <c r="D368" s="320">
        <v>1222</v>
      </c>
      <c r="E368" s="320">
        <v>1495</v>
      </c>
      <c r="F368" s="320">
        <v>1950</v>
      </c>
      <c r="G368" s="320">
        <v>2275</v>
      </c>
      <c r="H368" s="320">
        <v>2615</v>
      </c>
      <c r="I368" s="320">
        <v>2957</v>
      </c>
    </row>
    <row r="369" spans="1:9" x14ac:dyDescent="0.25">
      <c r="A369" s="319" t="s">
        <v>468</v>
      </c>
      <c r="B369" s="319">
        <v>78383</v>
      </c>
      <c r="C369" s="320">
        <v>1118</v>
      </c>
      <c r="D369" s="320">
        <v>1222</v>
      </c>
      <c r="E369" s="320">
        <v>1482</v>
      </c>
      <c r="F369" s="320">
        <v>1937</v>
      </c>
      <c r="G369" s="320">
        <v>2262</v>
      </c>
      <c r="H369" s="320">
        <v>2601</v>
      </c>
      <c r="I369" s="320">
        <v>2940</v>
      </c>
    </row>
    <row r="370" spans="1:9" x14ac:dyDescent="0.25">
      <c r="A370" s="319" t="s">
        <v>468</v>
      </c>
      <c r="B370" s="319">
        <v>78387</v>
      </c>
      <c r="C370" s="320">
        <v>1118</v>
      </c>
      <c r="D370" s="320">
        <v>1222</v>
      </c>
      <c r="E370" s="320">
        <v>1482</v>
      </c>
      <c r="F370" s="320">
        <v>1937</v>
      </c>
      <c r="G370" s="320">
        <v>2262</v>
      </c>
      <c r="H370" s="320">
        <v>2601</v>
      </c>
      <c r="I370" s="320">
        <v>2940</v>
      </c>
    </row>
    <row r="371" spans="1:9" x14ac:dyDescent="0.25">
      <c r="A371" s="319" t="s">
        <v>468</v>
      </c>
      <c r="B371" s="319">
        <v>78390</v>
      </c>
      <c r="C371" s="320">
        <v>1235</v>
      </c>
      <c r="D371" s="320">
        <v>1326</v>
      </c>
      <c r="E371" s="320">
        <v>1625</v>
      </c>
      <c r="F371" s="320">
        <v>2119</v>
      </c>
      <c r="G371" s="320">
        <v>2483</v>
      </c>
      <c r="H371" s="320">
        <v>2854</v>
      </c>
      <c r="I371" s="320">
        <v>3227</v>
      </c>
    </row>
    <row r="372" spans="1:9" x14ac:dyDescent="0.25">
      <c r="A372" s="319" t="s">
        <v>468</v>
      </c>
      <c r="B372" s="319">
        <v>78401</v>
      </c>
      <c r="C372" s="320">
        <v>1118</v>
      </c>
      <c r="D372" s="320">
        <v>1222</v>
      </c>
      <c r="E372" s="320">
        <v>1482</v>
      </c>
      <c r="F372" s="320">
        <v>1937</v>
      </c>
      <c r="G372" s="320">
        <v>2262</v>
      </c>
      <c r="H372" s="320">
        <v>2601</v>
      </c>
      <c r="I372" s="320">
        <v>2940</v>
      </c>
    </row>
    <row r="373" spans="1:9" x14ac:dyDescent="0.25">
      <c r="A373" s="319" t="s">
        <v>468</v>
      </c>
      <c r="B373" s="319">
        <v>78402</v>
      </c>
      <c r="C373" s="320">
        <v>1417</v>
      </c>
      <c r="D373" s="320">
        <v>1521</v>
      </c>
      <c r="E373" s="320">
        <v>1859</v>
      </c>
      <c r="F373" s="320">
        <v>2418</v>
      </c>
      <c r="G373" s="320">
        <v>2834</v>
      </c>
      <c r="H373" s="320">
        <v>3259</v>
      </c>
      <c r="I373" s="320">
        <v>3684</v>
      </c>
    </row>
    <row r="374" spans="1:9" x14ac:dyDescent="0.25">
      <c r="A374" s="319" t="s">
        <v>468</v>
      </c>
      <c r="B374" s="319">
        <v>78403</v>
      </c>
      <c r="C374" s="320">
        <v>1339</v>
      </c>
      <c r="D374" s="320">
        <v>1430</v>
      </c>
      <c r="E374" s="320">
        <v>1755</v>
      </c>
      <c r="F374" s="320">
        <v>2288</v>
      </c>
      <c r="G374" s="320">
        <v>2678</v>
      </c>
      <c r="H374" s="320">
        <v>3079</v>
      </c>
      <c r="I374" s="320">
        <v>3481</v>
      </c>
    </row>
    <row r="375" spans="1:9" x14ac:dyDescent="0.25">
      <c r="A375" s="319" t="s">
        <v>468</v>
      </c>
      <c r="B375" s="319">
        <v>78404</v>
      </c>
      <c r="C375" s="320">
        <v>1209</v>
      </c>
      <c r="D375" s="320">
        <v>1300</v>
      </c>
      <c r="E375" s="320">
        <v>1599</v>
      </c>
      <c r="F375" s="320">
        <v>2080</v>
      </c>
      <c r="G375" s="320">
        <v>2444</v>
      </c>
      <c r="H375" s="320">
        <v>2810</v>
      </c>
      <c r="I375" s="320">
        <v>3177</v>
      </c>
    </row>
    <row r="376" spans="1:9" x14ac:dyDescent="0.25">
      <c r="A376" s="319" t="s">
        <v>468</v>
      </c>
      <c r="B376" s="319">
        <v>78405</v>
      </c>
      <c r="C376" s="320">
        <v>1118</v>
      </c>
      <c r="D376" s="320">
        <v>1222</v>
      </c>
      <c r="E376" s="320">
        <v>1482</v>
      </c>
      <c r="F376" s="320">
        <v>1937</v>
      </c>
      <c r="G376" s="320">
        <v>2262</v>
      </c>
      <c r="H376" s="320">
        <v>2601</v>
      </c>
      <c r="I376" s="320">
        <v>2940</v>
      </c>
    </row>
    <row r="377" spans="1:9" x14ac:dyDescent="0.25">
      <c r="A377" s="319" t="s">
        <v>468</v>
      </c>
      <c r="B377" s="319">
        <v>78406</v>
      </c>
      <c r="C377" s="320">
        <v>1547</v>
      </c>
      <c r="D377" s="320">
        <v>1651</v>
      </c>
      <c r="E377" s="320">
        <v>2028</v>
      </c>
      <c r="F377" s="320">
        <v>2639</v>
      </c>
      <c r="G377" s="320">
        <v>3094</v>
      </c>
      <c r="H377" s="320">
        <v>3558</v>
      </c>
      <c r="I377" s="320">
        <v>4022</v>
      </c>
    </row>
    <row r="378" spans="1:9" x14ac:dyDescent="0.25">
      <c r="A378" s="319" t="s">
        <v>468</v>
      </c>
      <c r="B378" s="319">
        <v>78407</v>
      </c>
      <c r="C378" s="320">
        <v>1261</v>
      </c>
      <c r="D378" s="320">
        <v>1339</v>
      </c>
      <c r="E378" s="320">
        <v>1651</v>
      </c>
      <c r="F378" s="320">
        <v>2145</v>
      </c>
      <c r="G378" s="320">
        <v>2522</v>
      </c>
      <c r="H378" s="320">
        <v>2900</v>
      </c>
      <c r="I378" s="320">
        <v>3278</v>
      </c>
    </row>
    <row r="379" spans="1:9" x14ac:dyDescent="0.25">
      <c r="A379" s="319" t="s">
        <v>468</v>
      </c>
      <c r="B379" s="319">
        <v>78408</v>
      </c>
      <c r="C379" s="320">
        <v>1118</v>
      </c>
      <c r="D379" s="320">
        <v>1222</v>
      </c>
      <c r="E379" s="320">
        <v>1482</v>
      </c>
      <c r="F379" s="320">
        <v>1937</v>
      </c>
      <c r="G379" s="320">
        <v>2262</v>
      </c>
      <c r="H379" s="320">
        <v>2601</v>
      </c>
      <c r="I379" s="320">
        <v>2940</v>
      </c>
    </row>
    <row r="380" spans="1:9" x14ac:dyDescent="0.25">
      <c r="A380" s="319" t="s">
        <v>468</v>
      </c>
      <c r="B380" s="319">
        <v>78409</v>
      </c>
      <c r="C380" s="320">
        <v>1391</v>
      </c>
      <c r="D380" s="320">
        <v>1495</v>
      </c>
      <c r="E380" s="320">
        <v>1833</v>
      </c>
      <c r="F380" s="320">
        <v>2392</v>
      </c>
      <c r="G380" s="320">
        <v>2795</v>
      </c>
      <c r="H380" s="320">
        <v>3213</v>
      </c>
      <c r="I380" s="320">
        <v>3633</v>
      </c>
    </row>
    <row r="381" spans="1:9" x14ac:dyDescent="0.25">
      <c r="A381" s="319" t="s">
        <v>468</v>
      </c>
      <c r="B381" s="319">
        <v>78410</v>
      </c>
      <c r="C381" s="320">
        <v>1404</v>
      </c>
      <c r="D381" s="320">
        <v>1508</v>
      </c>
      <c r="E381" s="320">
        <v>1846</v>
      </c>
      <c r="F381" s="320">
        <v>2405</v>
      </c>
      <c r="G381" s="320">
        <v>2821</v>
      </c>
      <c r="H381" s="320">
        <v>3243</v>
      </c>
      <c r="I381" s="320">
        <v>3667</v>
      </c>
    </row>
    <row r="382" spans="1:9" x14ac:dyDescent="0.25">
      <c r="A382" s="319" t="s">
        <v>468</v>
      </c>
      <c r="B382" s="319">
        <v>78411</v>
      </c>
      <c r="C382" s="320">
        <v>1339</v>
      </c>
      <c r="D382" s="320">
        <v>1443</v>
      </c>
      <c r="E382" s="320">
        <v>1768</v>
      </c>
      <c r="F382" s="320">
        <v>2301</v>
      </c>
      <c r="G382" s="320">
        <v>2691</v>
      </c>
      <c r="H382" s="320">
        <v>3094</v>
      </c>
      <c r="I382" s="320">
        <v>3498</v>
      </c>
    </row>
    <row r="383" spans="1:9" x14ac:dyDescent="0.25">
      <c r="A383" s="319" t="s">
        <v>468</v>
      </c>
      <c r="B383" s="319">
        <v>78412</v>
      </c>
      <c r="C383" s="320">
        <v>1482</v>
      </c>
      <c r="D383" s="320">
        <v>1586</v>
      </c>
      <c r="E383" s="320">
        <v>1950</v>
      </c>
      <c r="F383" s="320">
        <v>2535</v>
      </c>
      <c r="G383" s="320">
        <v>2977</v>
      </c>
      <c r="H383" s="320">
        <v>3422</v>
      </c>
      <c r="I383" s="320">
        <v>3870</v>
      </c>
    </row>
    <row r="384" spans="1:9" x14ac:dyDescent="0.25">
      <c r="A384" s="319" t="s">
        <v>468</v>
      </c>
      <c r="B384" s="319">
        <v>78413</v>
      </c>
      <c r="C384" s="320">
        <v>1508</v>
      </c>
      <c r="D384" s="320">
        <v>1625</v>
      </c>
      <c r="E384" s="320">
        <v>1989</v>
      </c>
      <c r="F384" s="320">
        <v>2587</v>
      </c>
      <c r="G384" s="320">
        <v>3029</v>
      </c>
      <c r="H384" s="320">
        <v>3482</v>
      </c>
      <c r="I384" s="320">
        <v>3937</v>
      </c>
    </row>
    <row r="385" spans="1:9" x14ac:dyDescent="0.25">
      <c r="A385" s="319" t="s">
        <v>468</v>
      </c>
      <c r="B385" s="319">
        <v>78414</v>
      </c>
      <c r="C385" s="320">
        <v>1586</v>
      </c>
      <c r="D385" s="320">
        <v>1703</v>
      </c>
      <c r="E385" s="320">
        <v>2093</v>
      </c>
      <c r="F385" s="320">
        <v>2730</v>
      </c>
      <c r="G385" s="320">
        <v>3185</v>
      </c>
      <c r="H385" s="320">
        <v>3662</v>
      </c>
      <c r="I385" s="320">
        <v>4140</v>
      </c>
    </row>
    <row r="386" spans="1:9" x14ac:dyDescent="0.25">
      <c r="A386" s="319" t="s">
        <v>468</v>
      </c>
      <c r="B386" s="319">
        <v>78415</v>
      </c>
      <c r="C386" s="320">
        <v>1313</v>
      </c>
      <c r="D386" s="320">
        <v>1404</v>
      </c>
      <c r="E386" s="320">
        <v>1729</v>
      </c>
      <c r="F386" s="320">
        <v>2249</v>
      </c>
      <c r="G386" s="320">
        <v>2639</v>
      </c>
      <c r="H386" s="320">
        <v>3034</v>
      </c>
      <c r="I386" s="320">
        <v>3430</v>
      </c>
    </row>
    <row r="387" spans="1:9" x14ac:dyDescent="0.25">
      <c r="A387" s="319" t="s">
        <v>468</v>
      </c>
      <c r="B387" s="319">
        <v>78416</v>
      </c>
      <c r="C387" s="320">
        <v>1170</v>
      </c>
      <c r="D387" s="320">
        <v>1261</v>
      </c>
      <c r="E387" s="320">
        <v>1547</v>
      </c>
      <c r="F387" s="320">
        <v>2015</v>
      </c>
      <c r="G387" s="320">
        <v>2353</v>
      </c>
      <c r="H387" s="320">
        <v>2705</v>
      </c>
      <c r="I387" s="320">
        <v>3058</v>
      </c>
    </row>
    <row r="388" spans="1:9" x14ac:dyDescent="0.25">
      <c r="A388" s="319" t="s">
        <v>468</v>
      </c>
      <c r="B388" s="319">
        <v>78417</v>
      </c>
      <c r="C388" s="320">
        <v>1235</v>
      </c>
      <c r="D388" s="320">
        <v>1326</v>
      </c>
      <c r="E388" s="320">
        <v>1625</v>
      </c>
      <c r="F388" s="320">
        <v>2119</v>
      </c>
      <c r="G388" s="320">
        <v>2483</v>
      </c>
      <c r="H388" s="320">
        <v>2854</v>
      </c>
      <c r="I388" s="320">
        <v>3227</v>
      </c>
    </row>
    <row r="389" spans="1:9" x14ac:dyDescent="0.25">
      <c r="A389" s="319" t="s">
        <v>468</v>
      </c>
      <c r="B389" s="319">
        <v>78418</v>
      </c>
      <c r="C389" s="320">
        <v>1404</v>
      </c>
      <c r="D389" s="320">
        <v>1508</v>
      </c>
      <c r="E389" s="320">
        <v>1846</v>
      </c>
      <c r="F389" s="320">
        <v>2405</v>
      </c>
      <c r="G389" s="320">
        <v>2821</v>
      </c>
      <c r="H389" s="320">
        <v>3243</v>
      </c>
      <c r="I389" s="320">
        <v>3667</v>
      </c>
    </row>
    <row r="390" spans="1:9" x14ac:dyDescent="0.25">
      <c r="A390" s="319" t="s">
        <v>468</v>
      </c>
      <c r="B390" s="319">
        <v>78419</v>
      </c>
      <c r="C390" s="320">
        <v>2002</v>
      </c>
      <c r="D390" s="320">
        <v>2145</v>
      </c>
      <c r="E390" s="320">
        <v>2639</v>
      </c>
      <c r="F390" s="320">
        <v>3432</v>
      </c>
      <c r="G390" s="320">
        <v>4030</v>
      </c>
      <c r="H390" s="320">
        <v>4634</v>
      </c>
      <c r="I390" s="320">
        <v>5239</v>
      </c>
    </row>
    <row r="391" spans="1:9" x14ac:dyDescent="0.25">
      <c r="A391" s="319" t="s">
        <v>468</v>
      </c>
      <c r="B391" s="319">
        <v>78426</v>
      </c>
      <c r="C391" s="320">
        <v>1339</v>
      </c>
      <c r="D391" s="320">
        <v>1430</v>
      </c>
      <c r="E391" s="320">
        <v>1755</v>
      </c>
      <c r="F391" s="320">
        <v>2288</v>
      </c>
      <c r="G391" s="320">
        <v>2678</v>
      </c>
      <c r="H391" s="320">
        <v>3079</v>
      </c>
      <c r="I391" s="320">
        <v>3481</v>
      </c>
    </row>
    <row r="392" spans="1:9" x14ac:dyDescent="0.25">
      <c r="A392" s="319" t="s">
        <v>468</v>
      </c>
      <c r="B392" s="319">
        <v>78427</v>
      </c>
      <c r="C392" s="320">
        <v>1339</v>
      </c>
      <c r="D392" s="320">
        <v>1430</v>
      </c>
      <c r="E392" s="320">
        <v>1755</v>
      </c>
      <c r="F392" s="320">
        <v>2288</v>
      </c>
      <c r="G392" s="320">
        <v>2678</v>
      </c>
      <c r="H392" s="320">
        <v>3079</v>
      </c>
      <c r="I392" s="320">
        <v>3481</v>
      </c>
    </row>
    <row r="393" spans="1:9" x14ac:dyDescent="0.25">
      <c r="A393" s="319" t="s">
        <v>468</v>
      </c>
      <c r="B393" s="319">
        <v>78460</v>
      </c>
      <c r="C393" s="320">
        <v>1339</v>
      </c>
      <c r="D393" s="320">
        <v>1430</v>
      </c>
      <c r="E393" s="320">
        <v>1755</v>
      </c>
      <c r="F393" s="320">
        <v>2288</v>
      </c>
      <c r="G393" s="320">
        <v>2678</v>
      </c>
      <c r="H393" s="320">
        <v>3079</v>
      </c>
      <c r="I393" s="320">
        <v>3481</v>
      </c>
    </row>
    <row r="394" spans="1:9" x14ac:dyDescent="0.25">
      <c r="A394" s="319" t="s">
        <v>468</v>
      </c>
      <c r="B394" s="319">
        <v>78463</v>
      </c>
      <c r="C394" s="320">
        <v>1339</v>
      </c>
      <c r="D394" s="320">
        <v>1430</v>
      </c>
      <c r="E394" s="320">
        <v>1755</v>
      </c>
      <c r="F394" s="320">
        <v>2288</v>
      </c>
      <c r="G394" s="320">
        <v>2678</v>
      </c>
      <c r="H394" s="320">
        <v>3079</v>
      </c>
      <c r="I394" s="320">
        <v>3481</v>
      </c>
    </row>
    <row r="395" spans="1:9" x14ac:dyDescent="0.25">
      <c r="A395" s="319" t="s">
        <v>468</v>
      </c>
      <c r="B395" s="319">
        <v>78465</v>
      </c>
      <c r="C395" s="320">
        <v>1339</v>
      </c>
      <c r="D395" s="320">
        <v>1430</v>
      </c>
      <c r="E395" s="320">
        <v>1755</v>
      </c>
      <c r="F395" s="320">
        <v>2288</v>
      </c>
      <c r="G395" s="320">
        <v>2678</v>
      </c>
      <c r="H395" s="320">
        <v>3079</v>
      </c>
      <c r="I395" s="320">
        <v>3481</v>
      </c>
    </row>
    <row r="396" spans="1:9" x14ac:dyDescent="0.25">
      <c r="A396" s="319" t="s">
        <v>468</v>
      </c>
      <c r="B396" s="319">
        <v>78466</v>
      </c>
      <c r="C396" s="320">
        <v>1339</v>
      </c>
      <c r="D396" s="320">
        <v>1430</v>
      </c>
      <c r="E396" s="320">
        <v>1755</v>
      </c>
      <c r="F396" s="320">
        <v>2288</v>
      </c>
      <c r="G396" s="320">
        <v>2678</v>
      </c>
      <c r="H396" s="320">
        <v>3079</v>
      </c>
      <c r="I396" s="320">
        <v>3481</v>
      </c>
    </row>
    <row r="397" spans="1:9" x14ac:dyDescent="0.25">
      <c r="A397" s="319" t="s">
        <v>468</v>
      </c>
      <c r="B397" s="319">
        <v>78467</v>
      </c>
      <c r="C397" s="320">
        <v>1339</v>
      </c>
      <c r="D397" s="320">
        <v>1430</v>
      </c>
      <c r="E397" s="320">
        <v>1755</v>
      </c>
      <c r="F397" s="320">
        <v>2288</v>
      </c>
      <c r="G397" s="320">
        <v>2678</v>
      </c>
      <c r="H397" s="320">
        <v>3079</v>
      </c>
      <c r="I397" s="320">
        <v>3481</v>
      </c>
    </row>
    <row r="398" spans="1:9" x14ac:dyDescent="0.25">
      <c r="A398" s="319" t="s">
        <v>468</v>
      </c>
      <c r="B398" s="319">
        <v>78468</v>
      </c>
      <c r="C398" s="320">
        <v>1339</v>
      </c>
      <c r="D398" s="320">
        <v>1430</v>
      </c>
      <c r="E398" s="320">
        <v>1755</v>
      </c>
      <c r="F398" s="320">
        <v>2288</v>
      </c>
      <c r="G398" s="320">
        <v>2678</v>
      </c>
      <c r="H398" s="320">
        <v>3079</v>
      </c>
      <c r="I398" s="320">
        <v>3481</v>
      </c>
    </row>
    <row r="399" spans="1:9" x14ac:dyDescent="0.25">
      <c r="A399" s="319" t="s">
        <v>468</v>
      </c>
      <c r="B399" s="319">
        <v>78469</v>
      </c>
      <c r="C399" s="320">
        <v>1339</v>
      </c>
      <c r="D399" s="320">
        <v>1430</v>
      </c>
      <c r="E399" s="320">
        <v>1755</v>
      </c>
      <c r="F399" s="320">
        <v>2288</v>
      </c>
      <c r="G399" s="320">
        <v>2678</v>
      </c>
      <c r="H399" s="320">
        <v>3079</v>
      </c>
      <c r="I399" s="320">
        <v>3481</v>
      </c>
    </row>
    <row r="400" spans="1:9" x14ac:dyDescent="0.25">
      <c r="A400" s="319" t="s">
        <v>468</v>
      </c>
      <c r="B400" s="319">
        <v>78480</v>
      </c>
      <c r="C400" s="320">
        <v>1339</v>
      </c>
      <c r="D400" s="320">
        <v>1430</v>
      </c>
      <c r="E400" s="320">
        <v>1755</v>
      </c>
      <c r="F400" s="320">
        <v>2288</v>
      </c>
      <c r="G400" s="320">
        <v>2678</v>
      </c>
      <c r="H400" s="320">
        <v>3079</v>
      </c>
      <c r="I400" s="320">
        <v>3481</v>
      </c>
    </row>
    <row r="401" spans="1:9" x14ac:dyDescent="0.25">
      <c r="A401" s="319" t="s">
        <v>469</v>
      </c>
      <c r="B401" s="319">
        <v>75001</v>
      </c>
      <c r="C401" s="320">
        <v>2509</v>
      </c>
      <c r="D401" s="320">
        <v>2639</v>
      </c>
      <c r="E401" s="320">
        <v>3094</v>
      </c>
      <c r="F401" s="320">
        <v>3887</v>
      </c>
      <c r="G401" s="320">
        <v>5005</v>
      </c>
      <c r="H401" s="320">
        <v>5755</v>
      </c>
      <c r="I401" s="320">
        <v>6506</v>
      </c>
    </row>
    <row r="402" spans="1:9" x14ac:dyDescent="0.25">
      <c r="A402" s="319" t="s">
        <v>469</v>
      </c>
      <c r="B402" s="319">
        <v>75002</v>
      </c>
      <c r="C402" s="320">
        <v>2418</v>
      </c>
      <c r="D402" s="320">
        <v>2535</v>
      </c>
      <c r="E402" s="320">
        <v>2977</v>
      </c>
      <c r="F402" s="320">
        <v>3744</v>
      </c>
      <c r="G402" s="320">
        <v>4823</v>
      </c>
      <c r="H402" s="320">
        <v>5545</v>
      </c>
      <c r="I402" s="320">
        <v>6269</v>
      </c>
    </row>
    <row r="403" spans="1:9" x14ac:dyDescent="0.25">
      <c r="A403" s="319" t="s">
        <v>469</v>
      </c>
      <c r="B403" s="319">
        <v>75006</v>
      </c>
      <c r="C403" s="320">
        <v>1924</v>
      </c>
      <c r="D403" s="320">
        <v>2015</v>
      </c>
      <c r="E403" s="320">
        <v>2366</v>
      </c>
      <c r="F403" s="320">
        <v>2977</v>
      </c>
      <c r="G403" s="320">
        <v>3835</v>
      </c>
      <c r="H403" s="320">
        <v>4409</v>
      </c>
      <c r="I403" s="320">
        <v>4985</v>
      </c>
    </row>
    <row r="404" spans="1:9" x14ac:dyDescent="0.25">
      <c r="A404" s="319" t="s">
        <v>469</v>
      </c>
      <c r="B404" s="319">
        <v>75007</v>
      </c>
      <c r="C404" s="320">
        <v>1950</v>
      </c>
      <c r="D404" s="320">
        <v>2054</v>
      </c>
      <c r="E404" s="320">
        <v>2405</v>
      </c>
      <c r="F404" s="320">
        <v>3029</v>
      </c>
      <c r="G404" s="320">
        <v>3900</v>
      </c>
      <c r="H404" s="320">
        <v>4485</v>
      </c>
      <c r="I404" s="320">
        <v>5070</v>
      </c>
    </row>
    <row r="405" spans="1:9" x14ac:dyDescent="0.25">
      <c r="A405" s="319" t="s">
        <v>469</v>
      </c>
      <c r="B405" s="319">
        <v>75009</v>
      </c>
      <c r="C405" s="320">
        <v>2379</v>
      </c>
      <c r="D405" s="320">
        <v>2509</v>
      </c>
      <c r="E405" s="320">
        <v>2938</v>
      </c>
      <c r="F405" s="320">
        <v>3692</v>
      </c>
      <c r="G405" s="320">
        <v>4758</v>
      </c>
      <c r="H405" s="320">
        <v>5471</v>
      </c>
      <c r="I405" s="320">
        <v>6185</v>
      </c>
    </row>
    <row r="406" spans="1:9" x14ac:dyDescent="0.25">
      <c r="A406" s="319" t="s">
        <v>469</v>
      </c>
      <c r="B406" s="319">
        <v>75010</v>
      </c>
      <c r="C406" s="320">
        <v>2067</v>
      </c>
      <c r="D406" s="320">
        <v>2171</v>
      </c>
      <c r="E406" s="320">
        <v>2548</v>
      </c>
      <c r="F406" s="320">
        <v>3211</v>
      </c>
      <c r="G406" s="320">
        <v>4121</v>
      </c>
      <c r="H406" s="320">
        <v>4738</v>
      </c>
      <c r="I406" s="320">
        <v>5357</v>
      </c>
    </row>
    <row r="407" spans="1:9" x14ac:dyDescent="0.25">
      <c r="A407" s="319" t="s">
        <v>469</v>
      </c>
      <c r="B407" s="319">
        <v>75011</v>
      </c>
      <c r="C407" s="320">
        <v>1833</v>
      </c>
      <c r="D407" s="320">
        <v>1924</v>
      </c>
      <c r="E407" s="320">
        <v>2262</v>
      </c>
      <c r="F407" s="320">
        <v>2847</v>
      </c>
      <c r="G407" s="320">
        <v>3653</v>
      </c>
      <c r="H407" s="320">
        <v>4200</v>
      </c>
      <c r="I407" s="320">
        <v>4748</v>
      </c>
    </row>
    <row r="408" spans="1:9" x14ac:dyDescent="0.25">
      <c r="A408" s="319" t="s">
        <v>469</v>
      </c>
      <c r="B408" s="319">
        <v>75013</v>
      </c>
      <c r="C408" s="320">
        <v>2223</v>
      </c>
      <c r="D408" s="320">
        <v>2340</v>
      </c>
      <c r="E408" s="320">
        <v>2743</v>
      </c>
      <c r="F408" s="320">
        <v>3445</v>
      </c>
      <c r="G408" s="320">
        <v>4446</v>
      </c>
      <c r="H408" s="320">
        <v>5112</v>
      </c>
      <c r="I408" s="320">
        <v>5779</v>
      </c>
    </row>
    <row r="409" spans="1:9" x14ac:dyDescent="0.25">
      <c r="A409" s="319" t="s">
        <v>469</v>
      </c>
      <c r="B409" s="319">
        <v>75014</v>
      </c>
      <c r="C409" s="320">
        <v>1768</v>
      </c>
      <c r="D409" s="320">
        <v>1859</v>
      </c>
      <c r="E409" s="320">
        <v>2184</v>
      </c>
      <c r="F409" s="320">
        <v>2743</v>
      </c>
      <c r="G409" s="320">
        <v>3536</v>
      </c>
      <c r="H409" s="320">
        <v>4066</v>
      </c>
      <c r="I409" s="320">
        <v>4596</v>
      </c>
    </row>
    <row r="410" spans="1:9" x14ac:dyDescent="0.25">
      <c r="A410" s="319" t="s">
        <v>469</v>
      </c>
      <c r="B410" s="319">
        <v>75015</v>
      </c>
      <c r="C410" s="320">
        <v>1768</v>
      </c>
      <c r="D410" s="320">
        <v>1859</v>
      </c>
      <c r="E410" s="320">
        <v>2184</v>
      </c>
      <c r="F410" s="320">
        <v>2743</v>
      </c>
      <c r="G410" s="320">
        <v>3536</v>
      </c>
      <c r="H410" s="320">
        <v>4066</v>
      </c>
      <c r="I410" s="320">
        <v>4596</v>
      </c>
    </row>
    <row r="411" spans="1:9" x14ac:dyDescent="0.25">
      <c r="A411" s="319" t="s">
        <v>469</v>
      </c>
      <c r="B411" s="319">
        <v>75016</v>
      </c>
      <c r="C411" s="320">
        <v>1768</v>
      </c>
      <c r="D411" s="320">
        <v>1859</v>
      </c>
      <c r="E411" s="320">
        <v>2184</v>
      </c>
      <c r="F411" s="320">
        <v>2743</v>
      </c>
      <c r="G411" s="320">
        <v>3536</v>
      </c>
      <c r="H411" s="320">
        <v>4066</v>
      </c>
      <c r="I411" s="320">
        <v>4596</v>
      </c>
    </row>
    <row r="412" spans="1:9" x14ac:dyDescent="0.25">
      <c r="A412" s="319" t="s">
        <v>469</v>
      </c>
      <c r="B412" s="319">
        <v>75017</v>
      </c>
      <c r="C412" s="320">
        <v>1768</v>
      </c>
      <c r="D412" s="320">
        <v>1859</v>
      </c>
      <c r="E412" s="320">
        <v>2184</v>
      </c>
      <c r="F412" s="320">
        <v>2743</v>
      </c>
      <c r="G412" s="320">
        <v>3536</v>
      </c>
      <c r="H412" s="320">
        <v>4066</v>
      </c>
      <c r="I412" s="320">
        <v>4596</v>
      </c>
    </row>
    <row r="413" spans="1:9" x14ac:dyDescent="0.25">
      <c r="A413" s="319" t="s">
        <v>469</v>
      </c>
      <c r="B413" s="319">
        <v>75019</v>
      </c>
      <c r="C413" s="320">
        <v>2249</v>
      </c>
      <c r="D413" s="320">
        <v>2366</v>
      </c>
      <c r="E413" s="320">
        <v>2769</v>
      </c>
      <c r="F413" s="320">
        <v>3484</v>
      </c>
      <c r="G413" s="320">
        <v>4485</v>
      </c>
      <c r="H413" s="320">
        <v>5157</v>
      </c>
      <c r="I413" s="320">
        <v>5830</v>
      </c>
    </row>
    <row r="414" spans="1:9" x14ac:dyDescent="0.25">
      <c r="A414" s="319" t="s">
        <v>469</v>
      </c>
      <c r="B414" s="319">
        <v>75022</v>
      </c>
      <c r="C414" s="320">
        <v>2769</v>
      </c>
      <c r="D414" s="320">
        <v>2925</v>
      </c>
      <c r="E414" s="320">
        <v>3419</v>
      </c>
      <c r="F414" s="320">
        <v>4316</v>
      </c>
      <c r="G414" s="320">
        <v>5538</v>
      </c>
      <c r="H414" s="320">
        <v>6368</v>
      </c>
      <c r="I414" s="320">
        <v>7199</v>
      </c>
    </row>
    <row r="415" spans="1:9" x14ac:dyDescent="0.25">
      <c r="A415" s="319" t="s">
        <v>469</v>
      </c>
      <c r="B415" s="319">
        <v>75023</v>
      </c>
      <c r="C415" s="320">
        <v>2132</v>
      </c>
      <c r="D415" s="320">
        <v>2236</v>
      </c>
      <c r="E415" s="320">
        <v>2626</v>
      </c>
      <c r="F415" s="320">
        <v>3302</v>
      </c>
      <c r="G415" s="320">
        <v>4251</v>
      </c>
      <c r="H415" s="320">
        <v>4888</v>
      </c>
      <c r="I415" s="320">
        <v>5526</v>
      </c>
    </row>
    <row r="416" spans="1:9" x14ac:dyDescent="0.25">
      <c r="A416" s="319" t="s">
        <v>469</v>
      </c>
      <c r="B416" s="319">
        <v>75024</v>
      </c>
      <c r="C416" s="320">
        <v>2548</v>
      </c>
      <c r="D416" s="320">
        <v>2678</v>
      </c>
      <c r="E416" s="320">
        <v>3146</v>
      </c>
      <c r="F416" s="320">
        <v>3952</v>
      </c>
      <c r="G416" s="320">
        <v>5096</v>
      </c>
      <c r="H416" s="320">
        <v>5860</v>
      </c>
      <c r="I416" s="320">
        <v>6624</v>
      </c>
    </row>
    <row r="417" spans="1:9" x14ac:dyDescent="0.25">
      <c r="A417" s="319" t="s">
        <v>469</v>
      </c>
      <c r="B417" s="319">
        <v>75025</v>
      </c>
      <c r="C417" s="320">
        <v>2366</v>
      </c>
      <c r="D417" s="320">
        <v>2483</v>
      </c>
      <c r="E417" s="320">
        <v>2912</v>
      </c>
      <c r="F417" s="320">
        <v>3666</v>
      </c>
      <c r="G417" s="320">
        <v>4719</v>
      </c>
      <c r="H417" s="320">
        <v>5426</v>
      </c>
      <c r="I417" s="320">
        <v>6134</v>
      </c>
    </row>
    <row r="418" spans="1:9" x14ac:dyDescent="0.25">
      <c r="A418" s="319" t="s">
        <v>469</v>
      </c>
      <c r="B418" s="319">
        <v>75026</v>
      </c>
      <c r="C418" s="320">
        <v>2184</v>
      </c>
      <c r="D418" s="320">
        <v>2301</v>
      </c>
      <c r="E418" s="320">
        <v>2691</v>
      </c>
      <c r="F418" s="320">
        <v>3380</v>
      </c>
      <c r="G418" s="320">
        <v>4355</v>
      </c>
      <c r="H418" s="320">
        <v>5007</v>
      </c>
      <c r="I418" s="320">
        <v>5661</v>
      </c>
    </row>
    <row r="419" spans="1:9" x14ac:dyDescent="0.25">
      <c r="A419" s="319" t="s">
        <v>469</v>
      </c>
      <c r="B419" s="319">
        <v>75027</v>
      </c>
      <c r="C419" s="320">
        <v>1937</v>
      </c>
      <c r="D419" s="320">
        <v>2041</v>
      </c>
      <c r="E419" s="320">
        <v>2392</v>
      </c>
      <c r="F419" s="320">
        <v>3016</v>
      </c>
      <c r="G419" s="320">
        <v>3874</v>
      </c>
      <c r="H419" s="320">
        <v>4455</v>
      </c>
      <c r="I419" s="320">
        <v>5036</v>
      </c>
    </row>
    <row r="420" spans="1:9" x14ac:dyDescent="0.25">
      <c r="A420" s="319" t="s">
        <v>469</v>
      </c>
      <c r="B420" s="319">
        <v>75028</v>
      </c>
      <c r="C420" s="320">
        <v>2717</v>
      </c>
      <c r="D420" s="320">
        <v>2860</v>
      </c>
      <c r="E420" s="320">
        <v>3354</v>
      </c>
      <c r="F420" s="320">
        <v>4225</v>
      </c>
      <c r="G420" s="320">
        <v>5434</v>
      </c>
      <c r="H420" s="320">
        <v>6249</v>
      </c>
      <c r="I420" s="320">
        <v>7064</v>
      </c>
    </row>
    <row r="421" spans="1:9" x14ac:dyDescent="0.25">
      <c r="A421" s="319" t="s">
        <v>469</v>
      </c>
      <c r="B421" s="319">
        <v>75029</v>
      </c>
      <c r="C421" s="320">
        <v>1937</v>
      </c>
      <c r="D421" s="320">
        <v>2041</v>
      </c>
      <c r="E421" s="320">
        <v>2392</v>
      </c>
      <c r="F421" s="320">
        <v>3016</v>
      </c>
      <c r="G421" s="320">
        <v>3874</v>
      </c>
      <c r="H421" s="320">
        <v>4455</v>
      </c>
      <c r="I421" s="320">
        <v>5036</v>
      </c>
    </row>
    <row r="422" spans="1:9" x14ac:dyDescent="0.25">
      <c r="A422" s="319" t="s">
        <v>469</v>
      </c>
      <c r="B422" s="319">
        <v>75030</v>
      </c>
      <c r="C422" s="320">
        <v>1768</v>
      </c>
      <c r="D422" s="320">
        <v>1859</v>
      </c>
      <c r="E422" s="320">
        <v>2184</v>
      </c>
      <c r="F422" s="320">
        <v>2743</v>
      </c>
      <c r="G422" s="320">
        <v>3536</v>
      </c>
      <c r="H422" s="320">
        <v>4066</v>
      </c>
      <c r="I422" s="320">
        <v>4596</v>
      </c>
    </row>
    <row r="423" spans="1:9" x14ac:dyDescent="0.25">
      <c r="A423" s="319" t="s">
        <v>469</v>
      </c>
      <c r="B423" s="319">
        <v>75032</v>
      </c>
      <c r="C423" s="320">
        <v>2171</v>
      </c>
      <c r="D423" s="320">
        <v>2288</v>
      </c>
      <c r="E423" s="320">
        <v>2678</v>
      </c>
      <c r="F423" s="320">
        <v>3367</v>
      </c>
      <c r="G423" s="320">
        <v>4342</v>
      </c>
      <c r="H423" s="320">
        <v>4993</v>
      </c>
      <c r="I423" s="320">
        <v>5644</v>
      </c>
    </row>
    <row r="424" spans="1:9" x14ac:dyDescent="0.25">
      <c r="A424" s="319" t="s">
        <v>469</v>
      </c>
      <c r="B424" s="319">
        <v>75033</v>
      </c>
      <c r="C424" s="320">
        <v>1989</v>
      </c>
      <c r="D424" s="320">
        <v>2093</v>
      </c>
      <c r="E424" s="320">
        <v>2457</v>
      </c>
      <c r="F424" s="320">
        <v>3081</v>
      </c>
      <c r="G424" s="320">
        <v>3978</v>
      </c>
      <c r="H424" s="320">
        <v>4574</v>
      </c>
      <c r="I424" s="320">
        <v>5171</v>
      </c>
    </row>
    <row r="425" spans="1:9" x14ac:dyDescent="0.25">
      <c r="A425" s="319" t="s">
        <v>469</v>
      </c>
      <c r="B425" s="319">
        <v>75034</v>
      </c>
      <c r="C425" s="320">
        <v>2405</v>
      </c>
      <c r="D425" s="320">
        <v>2535</v>
      </c>
      <c r="E425" s="320">
        <v>2964</v>
      </c>
      <c r="F425" s="320">
        <v>3731</v>
      </c>
      <c r="G425" s="320">
        <v>4797</v>
      </c>
      <c r="H425" s="320">
        <v>5515</v>
      </c>
      <c r="I425" s="320">
        <v>6236</v>
      </c>
    </row>
    <row r="426" spans="1:9" x14ac:dyDescent="0.25">
      <c r="A426" s="319" t="s">
        <v>469</v>
      </c>
      <c r="B426" s="319">
        <v>75035</v>
      </c>
      <c r="C426" s="320">
        <v>2639</v>
      </c>
      <c r="D426" s="320">
        <v>2769</v>
      </c>
      <c r="E426" s="320">
        <v>3250</v>
      </c>
      <c r="F426" s="320">
        <v>4095</v>
      </c>
      <c r="G426" s="320">
        <v>5265</v>
      </c>
      <c r="H426" s="320">
        <v>6054</v>
      </c>
      <c r="I426" s="320">
        <v>6844</v>
      </c>
    </row>
    <row r="427" spans="1:9" x14ac:dyDescent="0.25">
      <c r="A427" s="319" t="s">
        <v>469</v>
      </c>
      <c r="B427" s="319">
        <v>75036</v>
      </c>
      <c r="C427" s="320">
        <v>1937</v>
      </c>
      <c r="D427" s="320">
        <v>2041</v>
      </c>
      <c r="E427" s="320">
        <v>2392</v>
      </c>
      <c r="F427" s="320">
        <v>3016</v>
      </c>
      <c r="G427" s="320">
        <v>3874</v>
      </c>
      <c r="H427" s="320">
        <v>4455</v>
      </c>
      <c r="I427" s="320">
        <v>5036</v>
      </c>
    </row>
    <row r="428" spans="1:9" x14ac:dyDescent="0.25">
      <c r="A428" s="319" t="s">
        <v>469</v>
      </c>
      <c r="B428" s="319">
        <v>75038</v>
      </c>
      <c r="C428" s="320">
        <v>1963</v>
      </c>
      <c r="D428" s="320">
        <v>2067</v>
      </c>
      <c r="E428" s="320">
        <v>2418</v>
      </c>
      <c r="F428" s="320">
        <v>3042</v>
      </c>
      <c r="G428" s="320">
        <v>3913</v>
      </c>
      <c r="H428" s="320">
        <v>4499</v>
      </c>
      <c r="I428" s="320">
        <v>5086</v>
      </c>
    </row>
    <row r="429" spans="1:9" x14ac:dyDescent="0.25">
      <c r="A429" s="319" t="s">
        <v>469</v>
      </c>
      <c r="B429" s="319">
        <v>75039</v>
      </c>
      <c r="C429" s="320">
        <v>2652</v>
      </c>
      <c r="D429" s="320">
        <v>2782</v>
      </c>
      <c r="E429" s="320">
        <v>3263</v>
      </c>
      <c r="F429" s="320">
        <v>4108</v>
      </c>
      <c r="G429" s="320">
        <v>5278</v>
      </c>
      <c r="H429" s="320">
        <v>6069</v>
      </c>
      <c r="I429" s="320">
        <v>6861</v>
      </c>
    </row>
    <row r="430" spans="1:9" x14ac:dyDescent="0.25">
      <c r="A430" s="319" t="s">
        <v>469</v>
      </c>
      <c r="B430" s="319">
        <v>75040</v>
      </c>
      <c r="C430" s="320">
        <v>1794</v>
      </c>
      <c r="D430" s="320">
        <v>1885</v>
      </c>
      <c r="E430" s="320">
        <v>2210</v>
      </c>
      <c r="F430" s="320">
        <v>2782</v>
      </c>
      <c r="G430" s="320">
        <v>3575</v>
      </c>
      <c r="H430" s="320">
        <v>4110</v>
      </c>
      <c r="I430" s="320">
        <v>4647</v>
      </c>
    </row>
    <row r="431" spans="1:9" x14ac:dyDescent="0.25">
      <c r="A431" s="319" t="s">
        <v>469</v>
      </c>
      <c r="B431" s="319">
        <v>75041</v>
      </c>
      <c r="C431" s="320">
        <v>1638</v>
      </c>
      <c r="D431" s="320">
        <v>1716</v>
      </c>
      <c r="E431" s="320">
        <v>2015</v>
      </c>
      <c r="F431" s="320">
        <v>2535</v>
      </c>
      <c r="G431" s="320">
        <v>3263</v>
      </c>
      <c r="H431" s="320">
        <v>3751</v>
      </c>
      <c r="I431" s="320">
        <v>4241</v>
      </c>
    </row>
    <row r="432" spans="1:9" x14ac:dyDescent="0.25">
      <c r="A432" s="319" t="s">
        <v>469</v>
      </c>
      <c r="B432" s="319">
        <v>75042</v>
      </c>
      <c r="C432" s="320">
        <v>1547</v>
      </c>
      <c r="D432" s="320">
        <v>1625</v>
      </c>
      <c r="E432" s="320">
        <v>1911</v>
      </c>
      <c r="F432" s="320">
        <v>2405</v>
      </c>
      <c r="G432" s="320">
        <v>3094</v>
      </c>
      <c r="H432" s="320">
        <v>3558</v>
      </c>
      <c r="I432" s="320">
        <v>4022</v>
      </c>
    </row>
    <row r="433" spans="1:9" x14ac:dyDescent="0.25">
      <c r="A433" s="319" t="s">
        <v>469</v>
      </c>
      <c r="B433" s="319">
        <v>75043</v>
      </c>
      <c r="C433" s="320">
        <v>1781</v>
      </c>
      <c r="D433" s="320">
        <v>1872</v>
      </c>
      <c r="E433" s="320">
        <v>2197</v>
      </c>
      <c r="F433" s="320">
        <v>2769</v>
      </c>
      <c r="G433" s="320">
        <v>3562</v>
      </c>
      <c r="H433" s="320">
        <v>4096</v>
      </c>
      <c r="I433" s="320">
        <v>4630</v>
      </c>
    </row>
    <row r="434" spans="1:9" x14ac:dyDescent="0.25">
      <c r="A434" s="319" t="s">
        <v>469</v>
      </c>
      <c r="B434" s="319">
        <v>75044</v>
      </c>
      <c r="C434" s="320">
        <v>2015</v>
      </c>
      <c r="D434" s="320">
        <v>2119</v>
      </c>
      <c r="E434" s="320">
        <v>2483</v>
      </c>
      <c r="F434" s="320">
        <v>3120</v>
      </c>
      <c r="G434" s="320">
        <v>4017</v>
      </c>
      <c r="H434" s="320">
        <v>4618</v>
      </c>
      <c r="I434" s="320">
        <v>5222</v>
      </c>
    </row>
    <row r="435" spans="1:9" x14ac:dyDescent="0.25">
      <c r="A435" s="319" t="s">
        <v>469</v>
      </c>
      <c r="B435" s="319">
        <v>75045</v>
      </c>
      <c r="C435" s="320">
        <v>1768</v>
      </c>
      <c r="D435" s="320">
        <v>1859</v>
      </c>
      <c r="E435" s="320">
        <v>2184</v>
      </c>
      <c r="F435" s="320">
        <v>2743</v>
      </c>
      <c r="G435" s="320">
        <v>3536</v>
      </c>
      <c r="H435" s="320">
        <v>4066</v>
      </c>
      <c r="I435" s="320">
        <v>4596</v>
      </c>
    </row>
    <row r="436" spans="1:9" x14ac:dyDescent="0.25">
      <c r="A436" s="319" t="s">
        <v>469</v>
      </c>
      <c r="B436" s="319">
        <v>75046</v>
      </c>
      <c r="C436" s="320">
        <v>1768</v>
      </c>
      <c r="D436" s="320">
        <v>1859</v>
      </c>
      <c r="E436" s="320">
        <v>2184</v>
      </c>
      <c r="F436" s="320">
        <v>2743</v>
      </c>
      <c r="G436" s="320">
        <v>3536</v>
      </c>
      <c r="H436" s="320">
        <v>4066</v>
      </c>
      <c r="I436" s="320">
        <v>4596</v>
      </c>
    </row>
    <row r="437" spans="1:9" x14ac:dyDescent="0.25">
      <c r="A437" s="319" t="s">
        <v>469</v>
      </c>
      <c r="B437" s="319">
        <v>75047</v>
      </c>
      <c r="C437" s="320">
        <v>1768</v>
      </c>
      <c r="D437" s="320">
        <v>1859</v>
      </c>
      <c r="E437" s="320">
        <v>2184</v>
      </c>
      <c r="F437" s="320">
        <v>2743</v>
      </c>
      <c r="G437" s="320">
        <v>3536</v>
      </c>
      <c r="H437" s="320">
        <v>4066</v>
      </c>
      <c r="I437" s="320">
        <v>4596</v>
      </c>
    </row>
    <row r="438" spans="1:9" x14ac:dyDescent="0.25">
      <c r="A438" s="319" t="s">
        <v>469</v>
      </c>
      <c r="B438" s="319">
        <v>75048</v>
      </c>
      <c r="C438" s="320">
        <v>2340</v>
      </c>
      <c r="D438" s="320">
        <v>2457</v>
      </c>
      <c r="E438" s="320">
        <v>2886</v>
      </c>
      <c r="F438" s="320">
        <v>3627</v>
      </c>
      <c r="G438" s="320">
        <v>4680</v>
      </c>
      <c r="H438" s="320">
        <v>5382</v>
      </c>
      <c r="I438" s="320">
        <v>6084</v>
      </c>
    </row>
    <row r="439" spans="1:9" x14ac:dyDescent="0.25">
      <c r="A439" s="319" t="s">
        <v>469</v>
      </c>
      <c r="B439" s="319">
        <v>75049</v>
      </c>
      <c r="C439" s="320">
        <v>1768</v>
      </c>
      <c r="D439" s="320">
        <v>1859</v>
      </c>
      <c r="E439" s="320">
        <v>2184</v>
      </c>
      <c r="F439" s="320">
        <v>2743</v>
      </c>
      <c r="G439" s="320">
        <v>3536</v>
      </c>
      <c r="H439" s="320">
        <v>4066</v>
      </c>
      <c r="I439" s="320">
        <v>4596</v>
      </c>
    </row>
    <row r="440" spans="1:9" x14ac:dyDescent="0.25">
      <c r="A440" s="319" t="s">
        <v>469</v>
      </c>
      <c r="B440" s="319">
        <v>75050</v>
      </c>
      <c r="C440" s="320">
        <v>1729</v>
      </c>
      <c r="D440" s="320">
        <v>1833</v>
      </c>
      <c r="E440" s="320">
        <v>2145</v>
      </c>
      <c r="F440" s="320">
        <v>2743</v>
      </c>
      <c r="G440" s="320">
        <v>3484</v>
      </c>
      <c r="H440" s="320">
        <v>4006</v>
      </c>
      <c r="I440" s="320">
        <v>4529</v>
      </c>
    </row>
    <row r="441" spans="1:9" x14ac:dyDescent="0.25">
      <c r="A441" s="319" t="s">
        <v>469</v>
      </c>
      <c r="B441" s="319">
        <v>75051</v>
      </c>
      <c r="C441" s="320">
        <v>1469</v>
      </c>
      <c r="D441" s="320">
        <v>1547</v>
      </c>
      <c r="E441" s="320">
        <v>1820</v>
      </c>
      <c r="F441" s="320">
        <v>2301</v>
      </c>
      <c r="G441" s="320">
        <v>2951</v>
      </c>
      <c r="H441" s="320">
        <v>3393</v>
      </c>
      <c r="I441" s="320">
        <v>3836</v>
      </c>
    </row>
    <row r="442" spans="1:9" x14ac:dyDescent="0.25">
      <c r="A442" s="319" t="s">
        <v>469</v>
      </c>
      <c r="B442" s="319">
        <v>75052</v>
      </c>
      <c r="C442" s="320">
        <v>1924</v>
      </c>
      <c r="D442" s="320">
        <v>2054</v>
      </c>
      <c r="E442" s="320">
        <v>2405</v>
      </c>
      <c r="F442" s="320">
        <v>3094</v>
      </c>
      <c r="G442" s="320">
        <v>3900</v>
      </c>
      <c r="H442" s="320">
        <v>4485</v>
      </c>
      <c r="I442" s="320">
        <v>5070</v>
      </c>
    </row>
    <row r="443" spans="1:9" x14ac:dyDescent="0.25">
      <c r="A443" s="319" t="s">
        <v>469</v>
      </c>
      <c r="B443" s="319">
        <v>75053</v>
      </c>
      <c r="C443" s="320">
        <v>1729</v>
      </c>
      <c r="D443" s="320">
        <v>1846</v>
      </c>
      <c r="E443" s="320">
        <v>2158</v>
      </c>
      <c r="F443" s="320">
        <v>2756</v>
      </c>
      <c r="G443" s="320">
        <v>3497</v>
      </c>
      <c r="H443" s="320">
        <v>4020</v>
      </c>
      <c r="I443" s="320">
        <v>4546</v>
      </c>
    </row>
    <row r="444" spans="1:9" x14ac:dyDescent="0.25">
      <c r="A444" s="319" t="s">
        <v>469</v>
      </c>
      <c r="B444" s="319">
        <v>75054</v>
      </c>
      <c r="C444" s="320">
        <v>2470</v>
      </c>
      <c r="D444" s="320">
        <v>2704</v>
      </c>
      <c r="E444" s="320">
        <v>3159</v>
      </c>
      <c r="F444" s="320">
        <v>4186</v>
      </c>
      <c r="G444" s="320">
        <v>5109</v>
      </c>
      <c r="H444" s="320">
        <v>5874</v>
      </c>
      <c r="I444" s="320">
        <v>6641</v>
      </c>
    </row>
    <row r="445" spans="1:9" x14ac:dyDescent="0.25">
      <c r="A445" s="319" t="s">
        <v>469</v>
      </c>
      <c r="B445" s="319">
        <v>75056</v>
      </c>
      <c r="C445" s="320">
        <v>2132</v>
      </c>
      <c r="D445" s="320">
        <v>2236</v>
      </c>
      <c r="E445" s="320">
        <v>2626</v>
      </c>
      <c r="F445" s="320">
        <v>3302</v>
      </c>
      <c r="G445" s="320">
        <v>4251</v>
      </c>
      <c r="H445" s="320">
        <v>4888</v>
      </c>
      <c r="I445" s="320">
        <v>5526</v>
      </c>
    </row>
    <row r="446" spans="1:9" x14ac:dyDescent="0.25">
      <c r="A446" s="319" t="s">
        <v>469</v>
      </c>
      <c r="B446" s="319">
        <v>75057</v>
      </c>
      <c r="C446" s="320">
        <v>1950</v>
      </c>
      <c r="D446" s="320">
        <v>2054</v>
      </c>
      <c r="E446" s="320">
        <v>2405</v>
      </c>
      <c r="F446" s="320">
        <v>3029</v>
      </c>
      <c r="G446" s="320">
        <v>3900</v>
      </c>
      <c r="H446" s="320">
        <v>4485</v>
      </c>
      <c r="I446" s="320">
        <v>5070</v>
      </c>
    </row>
    <row r="447" spans="1:9" x14ac:dyDescent="0.25">
      <c r="A447" s="319" t="s">
        <v>469</v>
      </c>
      <c r="B447" s="319">
        <v>75058</v>
      </c>
      <c r="C447" s="320">
        <v>1586</v>
      </c>
      <c r="D447" s="320">
        <v>1846</v>
      </c>
      <c r="E447" s="320">
        <v>2171</v>
      </c>
      <c r="F447" s="320">
        <v>2964</v>
      </c>
      <c r="G447" s="320">
        <v>3679</v>
      </c>
      <c r="H447" s="320">
        <v>4230</v>
      </c>
      <c r="I447" s="320">
        <v>4782</v>
      </c>
    </row>
    <row r="448" spans="1:9" x14ac:dyDescent="0.25">
      <c r="A448" s="319" t="s">
        <v>469</v>
      </c>
      <c r="B448" s="319">
        <v>75060</v>
      </c>
      <c r="C448" s="320">
        <v>1521</v>
      </c>
      <c r="D448" s="320">
        <v>1599</v>
      </c>
      <c r="E448" s="320">
        <v>1872</v>
      </c>
      <c r="F448" s="320">
        <v>2353</v>
      </c>
      <c r="G448" s="320">
        <v>3029</v>
      </c>
      <c r="H448" s="320">
        <v>3482</v>
      </c>
      <c r="I448" s="320">
        <v>3937</v>
      </c>
    </row>
    <row r="449" spans="1:9" x14ac:dyDescent="0.25">
      <c r="A449" s="319" t="s">
        <v>469</v>
      </c>
      <c r="B449" s="319">
        <v>75061</v>
      </c>
      <c r="C449" s="320">
        <v>1664</v>
      </c>
      <c r="D449" s="320">
        <v>1755</v>
      </c>
      <c r="E449" s="320">
        <v>2054</v>
      </c>
      <c r="F449" s="320">
        <v>2587</v>
      </c>
      <c r="G449" s="320">
        <v>3328</v>
      </c>
      <c r="H449" s="320">
        <v>3827</v>
      </c>
      <c r="I449" s="320">
        <v>4326</v>
      </c>
    </row>
    <row r="450" spans="1:9" x14ac:dyDescent="0.25">
      <c r="A450" s="319" t="s">
        <v>469</v>
      </c>
      <c r="B450" s="319">
        <v>75062</v>
      </c>
      <c r="C450" s="320">
        <v>1716</v>
      </c>
      <c r="D450" s="320">
        <v>1807</v>
      </c>
      <c r="E450" s="320">
        <v>2119</v>
      </c>
      <c r="F450" s="320">
        <v>2665</v>
      </c>
      <c r="G450" s="320">
        <v>3432</v>
      </c>
      <c r="H450" s="320">
        <v>3946</v>
      </c>
      <c r="I450" s="320">
        <v>4461</v>
      </c>
    </row>
    <row r="451" spans="1:9" x14ac:dyDescent="0.25">
      <c r="A451" s="319" t="s">
        <v>469</v>
      </c>
      <c r="B451" s="319">
        <v>75063</v>
      </c>
      <c r="C451" s="320">
        <v>2301</v>
      </c>
      <c r="D451" s="320">
        <v>2418</v>
      </c>
      <c r="E451" s="320">
        <v>2834</v>
      </c>
      <c r="F451" s="320">
        <v>3562</v>
      </c>
      <c r="G451" s="320">
        <v>4589</v>
      </c>
      <c r="H451" s="320">
        <v>5276</v>
      </c>
      <c r="I451" s="320">
        <v>5965</v>
      </c>
    </row>
    <row r="452" spans="1:9" x14ac:dyDescent="0.25">
      <c r="A452" s="319" t="s">
        <v>469</v>
      </c>
      <c r="B452" s="319">
        <v>75065</v>
      </c>
      <c r="C452" s="320">
        <v>1924</v>
      </c>
      <c r="D452" s="320">
        <v>2015</v>
      </c>
      <c r="E452" s="320">
        <v>2366</v>
      </c>
      <c r="F452" s="320">
        <v>2977</v>
      </c>
      <c r="G452" s="320">
        <v>3835</v>
      </c>
      <c r="H452" s="320">
        <v>4409</v>
      </c>
      <c r="I452" s="320">
        <v>4985</v>
      </c>
    </row>
    <row r="453" spans="1:9" x14ac:dyDescent="0.25">
      <c r="A453" s="319" t="s">
        <v>469</v>
      </c>
      <c r="B453" s="319">
        <v>75067</v>
      </c>
      <c r="C453" s="320">
        <v>2002</v>
      </c>
      <c r="D453" s="320">
        <v>2106</v>
      </c>
      <c r="E453" s="320">
        <v>2470</v>
      </c>
      <c r="F453" s="320">
        <v>3107</v>
      </c>
      <c r="G453" s="320">
        <v>4004</v>
      </c>
      <c r="H453" s="320">
        <v>4604</v>
      </c>
      <c r="I453" s="320">
        <v>5205</v>
      </c>
    </row>
    <row r="454" spans="1:9" x14ac:dyDescent="0.25">
      <c r="A454" s="319" t="s">
        <v>469</v>
      </c>
      <c r="B454" s="319">
        <v>75068</v>
      </c>
      <c r="C454" s="320">
        <v>2600</v>
      </c>
      <c r="D454" s="320">
        <v>2743</v>
      </c>
      <c r="E454" s="320">
        <v>3211</v>
      </c>
      <c r="F454" s="320">
        <v>4043</v>
      </c>
      <c r="G454" s="320">
        <v>5200</v>
      </c>
      <c r="H454" s="320">
        <v>5980</v>
      </c>
      <c r="I454" s="320">
        <v>6760</v>
      </c>
    </row>
    <row r="455" spans="1:9" x14ac:dyDescent="0.25">
      <c r="A455" s="319" t="s">
        <v>469</v>
      </c>
      <c r="B455" s="319">
        <v>75069</v>
      </c>
      <c r="C455" s="320">
        <v>1820</v>
      </c>
      <c r="D455" s="320">
        <v>1924</v>
      </c>
      <c r="E455" s="320">
        <v>2249</v>
      </c>
      <c r="F455" s="320">
        <v>2834</v>
      </c>
      <c r="G455" s="320">
        <v>3640</v>
      </c>
      <c r="H455" s="320">
        <v>4186</v>
      </c>
      <c r="I455" s="320">
        <v>4732</v>
      </c>
    </row>
    <row r="456" spans="1:9" x14ac:dyDescent="0.25">
      <c r="A456" s="319" t="s">
        <v>469</v>
      </c>
      <c r="B456" s="319">
        <v>75070</v>
      </c>
      <c r="C456" s="320">
        <v>2184</v>
      </c>
      <c r="D456" s="320">
        <v>2301</v>
      </c>
      <c r="E456" s="320">
        <v>2691</v>
      </c>
      <c r="F456" s="320">
        <v>3380</v>
      </c>
      <c r="G456" s="320">
        <v>4355</v>
      </c>
      <c r="H456" s="320">
        <v>5007</v>
      </c>
      <c r="I456" s="320">
        <v>5661</v>
      </c>
    </row>
    <row r="457" spans="1:9" x14ac:dyDescent="0.25">
      <c r="A457" s="319" t="s">
        <v>469</v>
      </c>
      <c r="B457" s="319">
        <v>75071</v>
      </c>
      <c r="C457" s="320">
        <v>2548</v>
      </c>
      <c r="D457" s="320">
        <v>2678</v>
      </c>
      <c r="E457" s="320">
        <v>3133</v>
      </c>
      <c r="F457" s="320">
        <v>3939</v>
      </c>
      <c r="G457" s="320">
        <v>5070</v>
      </c>
      <c r="H457" s="320">
        <v>5830</v>
      </c>
      <c r="I457" s="320">
        <v>6591</v>
      </c>
    </row>
    <row r="458" spans="1:9" x14ac:dyDescent="0.25">
      <c r="A458" s="319" t="s">
        <v>469</v>
      </c>
      <c r="B458" s="319">
        <v>75072</v>
      </c>
      <c r="C458" s="320">
        <v>2184</v>
      </c>
      <c r="D458" s="320">
        <v>2301</v>
      </c>
      <c r="E458" s="320">
        <v>2691</v>
      </c>
      <c r="F458" s="320">
        <v>3380</v>
      </c>
      <c r="G458" s="320">
        <v>4355</v>
      </c>
      <c r="H458" s="320">
        <v>5007</v>
      </c>
      <c r="I458" s="320">
        <v>5661</v>
      </c>
    </row>
    <row r="459" spans="1:9" x14ac:dyDescent="0.25">
      <c r="A459" s="319" t="s">
        <v>469</v>
      </c>
      <c r="B459" s="319">
        <v>75074</v>
      </c>
      <c r="C459" s="320">
        <v>2106</v>
      </c>
      <c r="D459" s="320">
        <v>2223</v>
      </c>
      <c r="E459" s="320">
        <v>2600</v>
      </c>
      <c r="F459" s="320">
        <v>3276</v>
      </c>
      <c r="G459" s="320">
        <v>4212</v>
      </c>
      <c r="H459" s="320">
        <v>4843</v>
      </c>
      <c r="I459" s="320">
        <v>5475</v>
      </c>
    </row>
    <row r="460" spans="1:9" x14ac:dyDescent="0.25">
      <c r="A460" s="319" t="s">
        <v>469</v>
      </c>
      <c r="B460" s="319">
        <v>75075</v>
      </c>
      <c r="C460" s="320">
        <v>2041</v>
      </c>
      <c r="D460" s="320">
        <v>2145</v>
      </c>
      <c r="E460" s="320">
        <v>2509</v>
      </c>
      <c r="F460" s="320">
        <v>3159</v>
      </c>
      <c r="G460" s="320">
        <v>4069</v>
      </c>
      <c r="H460" s="320">
        <v>4678</v>
      </c>
      <c r="I460" s="320">
        <v>5289</v>
      </c>
    </row>
    <row r="461" spans="1:9" x14ac:dyDescent="0.25">
      <c r="A461" s="319" t="s">
        <v>469</v>
      </c>
      <c r="B461" s="319">
        <v>75077</v>
      </c>
      <c r="C461" s="320">
        <v>2249</v>
      </c>
      <c r="D461" s="320">
        <v>2366</v>
      </c>
      <c r="E461" s="320">
        <v>2769</v>
      </c>
      <c r="F461" s="320">
        <v>3484</v>
      </c>
      <c r="G461" s="320">
        <v>4485</v>
      </c>
      <c r="H461" s="320">
        <v>5157</v>
      </c>
      <c r="I461" s="320">
        <v>5830</v>
      </c>
    </row>
    <row r="462" spans="1:9" x14ac:dyDescent="0.25">
      <c r="A462" s="319" t="s">
        <v>469</v>
      </c>
      <c r="B462" s="319">
        <v>75078</v>
      </c>
      <c r="C462" s="320">
        <v>2535</v>
      </c>
      <c r="D462" s="320">
        <v>2665</v>
      </c>
      <c r="E462" s="320">
        <v>3120</v>
      </c>
      <c r="F462" s="320">
        <v>3926</v>
      </c>
      <c r="G462" s="320">
        <v>5057</v>
      </c>
      <c r="H462" s="320">
        <v>5814</v>
      </c>
      <c r="I462" s="320">
        <v>6574</v>
      </c>
    </row>
    <row r="463" spans="1:9" x14ac:dyDescent="0.25">
      <c r="A463" s="319" t="s">
        <v>469</v>
      </c>
      <c r="B463" s="319">
        <v>75080</v>
      </c>
      <c r="C463" s="320">
        <v>1911</v>
      </c>
      <c r="D463" s="320">
        <v>2002</v>
      </c>
      <c r="E463" s="320">
        <v>2353</v>
      </c>
      <c r="F463" s="320">
        <v>2964</v>
      </c>
      <c r="G463" s="320">
        <v>3809</v>
      </c>
      <c r="H463" s="320">
        <v>4379</v>
      </c>
      <c r="I463" s="320">
        <v>4951</v>
      </c>
    </row>
    <row r="464" spans="1:9" x14ac:dyDescent="0.25">
      <c r="A464" s="319" t="s">
        <v>469</v>
      </c>
      <c r="B464" s="319">
        <v>75081</v>
      </c>
      <c r="C464" s="320">
        <v>2093</v>
      </c>
      <c r="D464" s="320">
        <v>2197</v>
      </c>
      <c r="E464" s="320">
        <v>2574</v>
      </c>
      <c r="F464" s="320">
        <v>3237</v>
      </c>
      <c r="G464" s="320">
        <v>4173</v>
      </c>
      <c r="H464" s="320">
        <v>4798</v>
      </c>
      <c r="I464" s="320">
        <v>5424</v>
      </c>
    </row>
    <row r="465" spans="1:9" x14ac:dyDescent="0.25">
      <c r="A465" s="319" t="s">
        <v>469</v>
      </c>
      <c r="B465" s="319">
        <v>75082</v>
      </c>
      <c r="C465" s="320">
        <v>2535</v>
      </c>
      <c r="D465" s="320">
        <v>2665</v>
      </c>
      <c r="E465" s="320">
        <v>3120</v>
      </c>
      <c r="F465" s="320">
        <v>3926</v>
      </c>
      <c r="G465" s="320">
        <v>5057</v>
      </c>
      <c r="H465" s="320">
        <v>5814</v>
      </c>
      <c r="I465" s="320">
        <v>6574</v>
      </c>
    </row>
    <row r="466" spans="1:9" x14ac:dyDescent="0.25">
      <c r="A466" s="319" t="s">
        <v>469</v>
      </c>
      <c r="B466" s="319">
        <v>75083</v>
      </c>
      <c r="C466" s="320">
        <v>1768</v>
      </c>
      <c r="D466" s="320">
        <v>1859</v>
      </c>
      <c r="E466" s="320">
        <v>2184</v>
      </c>
      <c r="F466" s="320">
        <v>2743</v>
      </c>
      <c r="G466" s="320">
        <v>3536</v>
      </c>
      <c r="H466" s="320">
        <v>4066</v>
      </c>
      <c r="I466" s="320">
        <v>4596</v>
      </c>
    </row>
    <row r="467" spans="1:9" x14ac:dyDescent="0.25">
      <c r="A467" s="319" t="s">
        <v>469</v>
      </c>
      <c r="B467" s="319">
        <v>75085</v>
      </c>
      <c r="C467" s="320">
        <v>1768</v>
      </c>
      <c r="D467" s="320">
        <v>1859</v>
      </c>
      <c r="E467" s="320">
        <v>2184</v>
      </c>
      <c r="F467" s="320">
        <v>2743</v>
      </c>
      <c r="G467" s="320">
        <v>3536</v>
      </c>
      <c r="H467" s="320">
        <v>4066</v>
      </c>
      <c r="I467" s="320">
        <v>4596</v>
      </c>
    </row>
    <row r="468" spans="1:9" x14ac:dyDescent="0.25">
      <c r="A468" s="319" t="s">
        <v>469</v>
      </c>
      <c r="B468" s="319">
        <v>75086</v>
      </c>
      <c r="C468" s="320">
        <v>2184</v>
      </c>
      <c r="D468" s="320">
        <v>2301</v>
      </c>
      <c r="E468" s="320">
        <v>2691</v>
      </c>
      <c r="F468" s="320">
        <v>3380</v>
      </c>
      <c r="G468" s="320">
        <v>4355</v>
      </c>
      <c r="H468" s="320">
        <v>5007</v>
      </c>
      <c r="I468" s="320">
        <v>5661</v>
      </c>
    </row>
    <row r="469" spans="1:9" x14ac:dyDescent="0.25">
      <c r="A469" s="319" t="s">
        <v>469</v>
      </c>
      <c r="B469" s="319">
        <v>75087</v>
      </c>
      <c r="C469" s="320">
        <v>2054</v>
      </c>
      <c r="D469" s="320">
        <v>2158</v>
      </c>
      <c r="E469" s="320">
        <v>2535</v>
      </c>
      <c r="F469" s="320">
        <v>3185</v>
      </c>
      <c r="G469" s="320">
        <v>4108</v>
      </c>
      <c r="H469" s="320">
        <v>4724</v>
      </c>
      <c r="I469" s="320">
        <v>5340</v>
      </c>
    </row>
    <row r="470" spans="1:9" x14ac:dyDescent="0.25">
      <c r="A470" s="319" t="s">
        <v>469</v>
      </c>
      <c r="B470" s="319">
        <v>75088</v>
      </c>
      <c r="C470" s="320">
        <v>2483</v>
      </c>
      <c r="D470" s="320">
        <v>2613</v>
      </c>
      <c r="E470" s="320">
        <v>3068</v>
      </c>
      <c r="F470" s="320">
        <v>3861</v>
      </c>
      <c r="G470" s="320">
        <v>4966</v>
      </c>
      <c r="H470" s="320">
        <v>5710</v>
      </c>
      <c r="I470" s="320">
        <v>6455</v>
      </c>
    </row>
    <row r="471" spans="1:9" x14ac:dyDescent="0.25">
      <c r="A471" s="319" t="s">
        <v>469</v>
      </c>
      <c r="B471" s="319">
        <v>75089</v>
      </c>
      <c r="C471" s="320">
        <v>2444</v>
      </c>
      <c r="D471" s="320">
        <v>2574</v>
      </c>
      <c r="E471" s="320">
        <v>3016</v>
      </c>
      <c r="F471" s="320">
        <v>3796</v>
      </c>
      <c r="G471" s="320">
        <v>4888</v>
      </c>
      <c r="H471" s="320">
        <v>5621</v>
      </c>
      <c r="I471" s="320">
        <v>6354</v>
      </c>
    </row>
    <row r="472" spans="1:9" x14ac:dyDescent="0.25">
      <c r="A472" s="319" t="s">
        <v>469</v>
      </c>
      <c r="B472" s="319">
        <v>75093</v>
      </c>
      <c r="C472" s="320">
        <v>2470</v>
      </c>
      <c r="D472" s="320">
        <v>2600</v>
      </c>
      <c r="E472" s="320">
        <v>3042</v>
      </c>
      <c r="F472" s="320">
        <v>3822</v>
      </c>
      <c r="G472" s="320">
        <v>4927</v>
      </c>
      <c r="H472" s="320">
        <v>5665</v>
      </c>
      <c r="I472" s="320">
        <v>6405</v>
      </c>
    </row>
    <row r="473" spans="1:9" x14ac:dyDescent="0.25">
      <c r="A473" s="319" t="s">
        <v>469</v>
      </c>
      <c r="B473" s="319">
        <v>75094</v>
      </c>
      <c r="C473" s="320">
        <v>2782</v>
      </c>
      <c r="D473" s="320">
        <v>2925</v>
      </c>
      <c r="E473" s="320">
        <v>3432</v>
      </c>
      <c r="F473" s="320">
        <v>4316</v>
      </c>
      <c r="G473" s="320">
        <v>5564</v>
      </c>
      <c r="H473" s="320">
        <v>6398</v>
      </c>
      <c r="I473" s="320">
        <v>7233</v>
      </c>
    </row>
    <row r="474" spans="1:9" x14ac:dyDescent="0.25">
      <c r="A474" s="319" t="s">
        <v>469</v>
      </c>
      <c r="B474" s="319">
        <v>75097</v>
      </c>
      <c r="C474" s="320">
        <v>2184</v>
      </c>
      <c r="D474" s="320">
        <v>2301</v>
      </c>
      <c r="E474" s="320">
        <v>2691</v>
      </c>
      <c r="F474" s="320">
        <v>3380</v>
      </c>
      <c r="G474" s="320">
        <v>4355</v>
      </c>
      <c r="H474" s="320">
        <v>5007</v>
      </c>
      <c r="I474" s="320">
        <v>5661</v>
      </c>
    </row>
    <row r="475" spans="1:9" x14ac:dyDescent="0.25">
      <c r="A475" s="319" t="s">
        <v>469</v>
      </c>
      <c r="B475" s="319">
        <v>75098</v>
      </c>
      <c r="C475" s="320">
        <v>2431</v>
      </c>
      <c r="D475" s="320">
        <v>2548</v>
      </c>
      <c r="E475" s="320">
        <v>2990</v>
      </c>
      <c r="F475" s="320">
        <v>3757</v>
      </c>
      <c r="G475" s="320">
        <v>4836</v>
      </c>
      <c r="H475" s="320">
        <v>5561</v>
      </c>
      <c r="I475" s="320">
        <v>6286</v>
      </c>
    </row>
    <row r="476" spans="1:9" x14ac:dyDescent="0.25">
      <c r="A476" s="319" t="s">
        <v>469</v>
      </c>
      <c r="B476" s="319">
        <v>75101</v>
      </c>
      <c r="C476" s="320">
        <v>1456</v>
      </c>
      <c r="D476" s="320">
        <v>1534</v>
      </c>
      <c r="E476" s="320">
        <v>1794</v>
      </c>
      <c r="F476" s="320">
        <v>2262</v>
      </c>
      <c r="G476" s="320">
        <v>2899</v>
      </c>
      <c r="H476" s="320">
        <v>3333</v>
      </c>
      <c r="I476" s="320">
        <v>3768</v>
      </c>
    </row>
    <row r="477" spans="1:9" x14ac:dyDescent="0.25">
      <c r="A477" s="319" t="s">
        <v>469</v>
      </c>
      <c r="B477" s="319">
        <v>75104</v>
      </c>
      <c r="C477" s="320">
        <v>2262</v>
      </c>
      <c r="D477" s="320">
        <v>2379</v>
      </c>
      <c r="E477" s="320">
        <v>2782</v>
      </c>
      <c r="F477" s="320">
        <v>3497</v>
      </c>
      <c r="G477" s="320">
        <v>4511</v>
      </c>
      <c r="H477" s="320">
        <v>5187</v>
      </c>
      <c r="I477" s="320">
        <v>5864</v>
      </c>
    </row>
    <row r="478" spans="1:9" x14ac:dyDescent="0.25">
      <c r="A478" s="319" t="s">
        <v>469</v>
      </c>
      <c r="B478" s="319">
        <v>75106</v>
      </c>
      <c r="C478" s="320">
        <v>1768</v>
      </c>
      <c r="D478" s="320">
        <v>1859</v>
      </c>
      <c r="E478" s="320">
        <v>2184</v>
      </c>
      <c r="F478" s="320">
        <v>2743</v>
      </c>
      <c r="G478" s="320">
        <v>3536</v>
      </c>
      <c r="H478" s="320">
        <v>4066</v>
      </c>
      <c r="I478" s="320">
        <v>4596</v>
      </c>
    </row>
    <row r="479" spans="1:9" x14ac:dyDescent="0.25">
      <c r="A479" s="319" t="s">
        <v>469</v>
      </c>
      <c r="B479" s="319">
        <v>75114</v>
      </c>
      <c r="C479" s="320">
        <v>1716</v>
      </c>
      <c r="D479" s="320">
        <v>1807</v>
      </c>
      <c r="E479" s="320">
        <v>2119</v>
      </c>
      <c r="F479" s="320">
        <v>2665</v>
      </c>
      <c r="G479" s="320">
        <v>3432</v>
      </c>
      <c r="H479" s="320">
        <v>3946</v>
      </c>
      <c r="I479" s="320">
        <v>4461</v>
      </c>
    </row>
    <row r="480" spans="1:9" x14ac:dyDescent="0.25">
      <c r="A480" s="319" t="s">
        <v>469</v>
      </c>
      <c r="B480" s="319">
        <v>75115</v>
      </c>
      <c r="C480" s="320">
        <v>1885</v>
      </c>
      <c r="D480" s="320">
        <v>1989</v>
      </c>
      <c r="E480" s="320">
        <v>2327</v>
      </c>
      <c r="F480" s="320">
        <v>2925</v>
      </c>
      <c r="G480" s="320">
        <v>3770</v>
      </c>
      <c r="H480" s="320">
        <v>4335</v>
      </c>
      <c r="I480" s="320">
        <v>4901</v>
      </c>
    </row>
    <row r="481" spans="1:9" x14ac:dyDescent="0.25">
      <c r="A481" s="319" t="s">
        <v>469</v>
      </c>
      <c r="B481" s="319">
        <v>75116</v>
      </c>
      <c r="C481" s="320">
        <v>1755</v>
      </c>
      <c r="D481" s="320">
        <v>1846</v>
      </c>
      <c r="E481" s="320">
        <v>2171</v>
      </c>
      <c r="F481" s="320">
        <v>2730</v>
      </c>
      <c r="G481" s="320">
        <v>3510</v>
      </c>
      <c r="H481" s="320">
        <v>4036</v>
      </c>
      <c r="I481" s="320">
        <v>4563</v>
      </c>
    </row>
    <row r="482" spans="1:9" x14ac:dyDescent="0.25">
      <c r="A482" s="319" t="s">
        <v>469</v>
      </c>
      <c r="B482" s="319">
        <v>75118</v>
      </c>
      <c r="C482" s="320">
        <v>1664</v>
      </c>
      <c r="D482" s="320">
        <v>1755</v>
      </c>
      <c r="E482" s="320">
        <v>2054</v>
      </c>
      <c r="F482" s="320">
        <v>2587</v>
      </c>
      <c r="G482" s="320">
        <v>3328</v>
      </c>
      <c r="H482" s="320">
        <v>3827</v>
      </c>
      <c r="I482" s="320">
        <v>4326</v>
      </c>
    </row>
    <row r="483" spans="1:9" x14ac:dyDescent="0.25">
      <c r="A483" s="319" t="s">
        <v>469</v>
      </c>
      <c r="B483" s="319">
        <v>75119</v>
      </c>
      <c r="C483" s="320">
        <v>1482</v>
      </c>
      <c r="D483" s="320">
        <v>1560</v>
      </c>
      <c r="E483" s="320">
        <v>1833</v>
      </c>
      <c r="F483" s="320">
        <v>2301</v>
      </c>
      <c r="G483" s="320">
        <v>2964</v>
      </c>
      <c r="H483" s="320">
        <v>3408</v>
      </c>
      <c r="I483" s="320">
        <v>3853</v>
      </c>
    </row>
    <row r="484" spans="1:9" x14ac:dyDescent="0.25">
      <c r="A484" s="319" t="s">
        <v>469</v>
      </c>
      <c r="B484" s="319">
        <v>75123</v>
      </c>
      <c r="C484" s="320">
        <v>1768</v>
      </c>
      <c r="D484" s="320">
        <v>1859</v>
      </c>
      <c r="E484" s="320">
        <v>2184</v>
      </c>
      <c r="F484" s="320">
        <v>2743</v>
      </c>
      <c r="G484" s="320">
        <v>3536</v>
      </c>
      <c r="H484" s="320">
        <v>4066</v>
      </c>
      <c r="I484" s="320">
        <v>4596</v>
      </c>
    </row>
    <row r="485" spans="1:9" x14ac:dyDescent="0.25">
      <c r="A485" s="319" t="s">
        <v>469</v>
      </c>
      <c r="B485" s="319">
        <v>75125</v>
      </c>
      <c r="C485" s="320">
        <v>1599</v>
      </c>
      <c r="D485" s="320">
        <v>1677</v>
      </c>
      <c r="E485" s="320">
        <v>1963</v>
      </c>
      <c r="F485" s="320">
        <v>2470</v>
      </c>
      <c r="G485" s="320">
        <v>3185</v>
      </c>
      <c r="H485" s="320">
        <v>3662</v>
      </c>
      <c r="I485" s="320">
        <v>4140</v>
      </c>
    </row>
    <row r="486" spans="1:9" x14ac:dyDescent="0.25">
      <c r="A486" s="319" t="s">
        <v>469</v>
      </c>
      <c r="B486" s="319">
        <v>75126</v>
      </c>
      <c r="C486" s="320">
        <v>2470</v>
      </c>
      <c r="D486" s="320">
        <v>2600</v>
      </c>
      <c r="E486" s="320">
        <v>3042</v>
      </c>
      <c r="F486" s="320">
        <v>3822</v>
      </c>
      <c r="G486" s="320">
        <v>4927</v>
      </c>
      <c r="H486" s="320">
        <v>5665</v>
      </c>
      <c r="I486" s="320">
        <v>6405</v>
      </c>
    </row>
    <row r="487" spans="1:9" x14ac:dyDescent="0.25">
      <c r="A487" s="319" t="s">
        <v>469</v>
      </c>
      <c r="B487" s="319">
        <v>75132</v>
      </c>
      <c r="C487" s="320">
        <v>2236</v>
      </c>
      <c r="D487" s="320">
        <v>2353</v>
      </c>
      <c r="E487" s="320">
        <v>2756</v>
      </c>
      <c r="F487" s="320">
        <v>3471</v>
      </c>
      <c r="G487" s="320">
        <v>4459</v>
      </c>
      <c r="H487" s="320">
        <v>5127</v>
      </c>
      <c r="I487" s="320">
        <v>5796</v>
      </c>
    </row>
    <row r="488" spans="1:9" x14ac:dyDescent="0.25">
      <c r="A488" s="319" t="s">
        <v>469</v>
      </c>
      <c r="B488" s="319">
        <v>75134</v>
      </c>
      <c r="C488" s="320">
        <v>1781</v>
      </c>
      <c r="D488" s="320">
        <v>1872</v>
      </c>
      <c r="E488" s="320">
        <v>2197</v>
      </c>
      <c r="F488" s="320">
        <v>2769</v>
      </c>
      <c r="G488" s="320">
        <v>3562</v>
      </c>
      <c r="H488" s="320">
        <v>4096</v>
      </c>
      <c r="I488" s="320">
        <v>4630</v>
      </c>
    </row>
    <row r="489" spans="1:9" x14ac:dyDescent="0.25">
      <c r="A489" s="319" t="s">
        <v>469</v>
      </c>
      <c r="B489" s="319">
        <v>75135</v>
      </c>
      <c r="C489" s="320">
        <v>1703</v>
      </c>
      <c r="D489" s="320">
        <v>1794</v>
      </c>
      <c r="E489" s="320">
        <v>2106</v>
      </c>
      <c r="F489" s="320">
        <v>2652</v>
      </c>
      <c r="G489" s="320">
        <v>3406</v>
      </c>
      <c r="H489" s="320">
        <v>3916</v>
      </c>
      <c r="I489" s="320">
        <v>4427</v>
      </c>
    </row>
    <row r="490" spans="1:9" x14ac:dyDescent="0.25">
      <c r="A490" s="319" t="s">
        <v>469</v>
      </c>
      <c r="B490" s="319">
        <v>75137</v>
      </c>
      <c r="C490" s="320">
        <v>2067</v>
      </c>
      <c r="D490" s="320">
        <v>2171</v>
      </c>
      <c r="E490" s="320">
        <v>2548</v>
      </c>
      <c r="F490" s="320">
        <v>3211</v>
      </c>
      <c r="G490" s="320">
        <v>4121</v>
      </c>
      <c r="H490" s="320">
        <v>4738</v>
      </c>
      <c r="I490" s="320">
        <v>5357</v>
      </c>
    </row>
    <row r="491" spans="1:9" x14ac:dyDescent="0.25">
      <c r="A491" s="319" t="s">
        <v>469</v>
      </c>
      <c r="B491" s="319">
        <v>75138</v>
      </c>
      <c r="C491" s="320">
        <v>1768</v>
      </c>
      <c r="D491" s="320">
        <v>1859</v>
      </c>
      <c r="E491" s="320">
        <v>2184</v>
      </c>
      <c r="F491" s="320">
        <v>2743</v>
      </c>
      <c r="G491" s="320">
        <v>3536</v>
      </c>
      <c r="H491" s="320">
        <v>4066</v>
      </c>
      <c r="I491" s="320">
        <v>4596</v>
      </c>
    </row>
    <row r="492" spans="1:9" x14ac:dyDescent="0.25">
      <c r="A492" s="319" t="s">
        <v>469</v>
      </c>
      <c r="B492" s="319">
        <v>75141</v>
      </c>
      <c r="C492" s="320">
        <v>1807</v>
      </c>
      <c r="D492" s="320">
        <v>1898</v>
      </c>
      <c r="E492" s="320">
        <v>2223</v>
      </c>
      <c r="F492" s="320">
        <v>2795</v>
      </c>
      <c r="G492" s="320">
        <v>3601</v>
      </c>
      <c r="H492" s="320">
        <v>4140</v>
      </c>
      <c r="I492" s="320">
        <v>4681</v>
      </c>
    </row>
    <row r="493" spans="1:9" x14ac:dyDescent="0.25">
      <c r="A493" s="319" t="s">
        <v>469</v>
      </c>
      <c r="B493" s="319">
        <v>75142</v>
      </c>
      <c r="C493" s="320">
        <v>1534</v>
      </c>
      <c r="D493" s="320">
        <v>1625</v>
      </c>
      <c r="E493" s="320">
        <v>1898</v>
      </c>
      <c r="F493" s="320">
        <v>2392</v>
      </c>
      <c r="G493" s="320">
        <v>3068</v>
      </c>
      <c r="H493" s="320">
        <v>3528</v>
      </c>
      <c r="I493" s="320">
        <v>3988</v>
      </c>
    </row>
    <row r="494" spans="1:9" x14ac:dyDescent="0.25">
      <c r="A494" s="319" t="s">
        <v>469</v>
      </c>
      <c r="B494" s="319">
        <v>75143</v>
      </c>
      <c r="C494" s="320">
        <v>1365</v>
      </c>
      <c r="D494" s="320">
        <v>1443</v>
      </c>
      <c r="E494" s="320">
        <v>1690</v>
      </c>
      <c r="F494" s="320">
        <v>2132</v>
      </c>
      <c r="G494" s="320">
        <v>2743</v>
      </c>
      <c r="H494" s="320">
        <v>3153</v>
      </c>
      <c r="I494" s="320">
        <v>3565</v>
      </c>
    </row>
    <row r="495" spans="1:9" x14ac:dyDescent="0.25">
      <c r="A495" s="319" t="s">
        <v>469</v>
      </c>
      <c r="B495" s="319">
        <v>75146</v>
      </c>
      <c r="C495" s="320">
        <v>1859</v>
      </c>
      <c r="D495" s="320">
        <v>1950</v>
      </c>
      <c r="E495" s="320">
        <v>2288</v>
      </c>
      <c r="F495" s="320">
        <v>2873</v>
      </c>
      <c r="G495" s="320">
        <v>3705</v>
      </c>
      <c r="H495" s="320">
        <v>4260</v>
      </c>
      <c r="I495" s="320">
        <v>4816</v>
      </c>
    </row>
    <row r="496" spans="1:9" x14ac:dyDescent="0.25">
      <c r="A496" s="319" t="s">
        <v>469</v>
      </c>
      <c r="B496" s="319">
        <v>75147</v>
      </c>
      <c r="C496" s="320">
        <v>1235</v>
      </c>
      <c r="D496" s="320">
        <v>1300</v>
      </c>
      <c r="E496" s="320">
        <v>1521</v>
      </c>
      <c r="F496" s="320">
        <v>1911</v>
      </c>
      <c r="G496" s="320">
        <v>2457</v>
      </c>
      <c r="H496" s="320">
        <v>2824</v>
      </c>
      <c r="I496" s="320">
        <v>3194</v>
      </c>
    </row>
    <row r="497" spans="1:9" x14ac:dyDescent="0.25">
      <c r="A497" s="319" t="s">
        <v>469</v>
      </c>
      <c r="B497" s="319">
        <v>75149</v>
      </c>
      <c r="C497" s="320">
        <v>1703</v>
      </c>
      <c r="D497" s="320">
        <v>1781</v>
      </c>
      <c r="E497" s="320">
        <v>2093</v>
      </c>
      <c r="F497" s="320">
        <v>2639</v>
      </c>
      <c r="G497" s="320">
        <v>3393</v>
      </c>
      <c r="H497" s="320">
        <v>3901</v>
      </c>
      <c r="I497" s="320">
        <v>4410</v>
      </c>
    </row>
    <row r="498" spans="1:9" x14ac:dyDescent="0.25">
      <c r="A498" s="319" t="s">
        <v>469</v>
      </c>
      <c r="B498" s="319">
        <v>75150</v>
      </c>
      <c r="C498" s="320">
        <v>1820</v>
      </c>
      <c r="D498" s="320">
        <v>1911</v>
      </c>
      <c r="E498" s="320">
        <v>2236</v>
      </c>
      <c r="F498" s="320">
        <v>2808</v>
      </c>
      <c r="G498" s="320">
        <v>3627</v>
      </c>
      <c r="H498" s="320">
        <v>4170</v>
      </c>
      <c r="I498" s="320">
        <v>4715</v>
      </c>
    </row>
    <row r="499" spans="1:9" x14ac:dyDescent="0.25">
      <c r="A499" s="319" t="s">
        <v>469</v>
      </c>
      <c r="B499" s="319">
        <v>75152</v>
      </c>
      <c r="C499" s="320">
        <v>1950</v>
      </c>
      <c r="D499" s="320">
        <v>2054</v>
      </c>
      <c r="E499" s="320">
        <v>2405</v>
      </c>
      <c r="F499" s="320">
        <v>3029</v>
      </c>
      <c r="G499" s="320">
        <v>3900</v>
      </c>
      <c r="H499" s="320">
        <v>4485</v>
      </c>
      <c r="I499" s="320">
        <v>5070</v>
      </c>
    </row>
    <row r="500" spans="1:9" x14ac:dyDescent="0.25">
      <c r="A500" s="319" t="s">
        <v>469</v>
      </c>
      <c r="B500" s="319">
        <v>75154</v>
      </c>
      <c r="C500" s="320">
        <v>1924</v>
      </c>
      <c r="D500" s="320">
        <v>2028</v>
      </c>
      <c r="E500" s="320">
        <v>2379</v>
      </c>
      <c r="F500" s="320">
        <v>2990</v>
      </c>
      <c r="G500" s="320">
        <v>3848</v>
      </c>
      <c r="H500" s="320">
        <v>4425</v>
      </c>
      <c r="I500" s="320">
        <v>5002</v>
      </c>
    </row>
    <row r="501" spans="1:9" x14ac:dyDescent="0.25">
      <c r="A501" s="319" t="s">
        <v>469</v>
      </c>
      <c r="B501" s="319">
        <v>75156</v>
      </c>
      <c r="C501" s="320">
        <v>1326</v>
      </c>
      <c r="D501" s="320">
        <v>1404</v>
      </c>
      <c r="E501" s="320">
        <v>1638</v>
      </c>
      <c r="F501" s="320">
        <v>2067</v>
      </c>
      <c r="G501" s="320">
        <v>2691</v>
      </c>
      <c r="H501" s="320">
        <v>3094</v>
      </c>
      <c r="I501" s="320">
        <v>3498</v>
      </c>
    </row>
    <row r="502" spans="1:9" x14ac:dyDescent="0.25">
      <c r="A502" s="319" t="s">
        <v>469</v>
      </c>
      <c r="B502" s="319">
        <v>75157</v>
      </c>
      <c r="C502" s="320">
        <v>1300</v>
      </c>
      <c r="D502" s="320">
        <v>1365</v>
      </c>
      <c r="E502" s="320">
        <v>1599</v>
      </c>
      <c r="F502" s="320">
        <v>2015</v>
      </c>
      <c r="G502" s="320">
        <v>2587</v>
      </c>
      <c r="H502" s="320">
        <v>2974</v>
      </c>
      <c r="I502" s="320">
        <v>3363</v>
      </c>
    </row>
    <row r="503" spans="1:9" x14ac:dyDescent="0.25">
      <c r="A503" s="319" t="s">
        <v>469</v>
      </c>
      <c r="B503" s="319">
        <v>75158</v>
      </c>
      <c r="C503" s="320">
        <v>1651</v>
      </c>
      <c r="D503" s="320">
        <v>1729</v>
      </c>
      <c r="E503" s="320">
        <v>2028</v>
      </c>
      <c r="F503" s="320">
        <v>2548</v>
      </c>
      <c r="G503" s="320">
        <v>3289</v>
      </c>
      <c r="H503" s="320">
        <v>3781</v>
      </c>
      <c r="I503" s="320">
        <v>4275</v>
      </c>
    </row>
    <row r="504" spans="1:9" x14ac:dyDescent="0.25">
      <c r="A504" s="319" t="s">
        <v>469</v>
      </c>
      <c r="B504" s="319">
        <v>75159</v>
      </c>
      <c r="C504" s="320">
        <v>1690</v>
      </c>
      <c r="D504" s="320">
        <v>1768</v>
      </c>
      <c r="E504" s="320">
        <v>2080</v>
      </c>
      <c r="F504" s="320">
        <v>2613</v>
      </c>
      <c r="G504" s="320">
        <v>3367</v>
      </c>
      <c r="H504" s="320">
        <v>3871</v>
      </c>
      <c r="I504" s="320">
        <v>4377</v>
      </c>
    </row>
    <row r="505" spans="1:9" x14ac:dyDescent="0.25">
      <c r="A505" s="319" t="s">
        <v>469</v>
      </c>
      <c r="B505" s="319">
        <v>75160</v>
      </c>
      <c r="C505" s="320">
        <v>1560</v>
      </c>
      <c r="D505" s="320">
        <v>1638</v>
      </c>
      <c r="E505" s="320">
        <v>1924</v>
      </c>
      <c r="F505" s="320">
        <v>2418</v>
      </c>
      <c r="G505" s="320">
        <v>3120</v>
      </c>
      <c r="H505" s="320">
        <v>3588</v>
      </c>
      <c r="I505" s="320">
        <v>4056</v>
      </c>
    </row>
    <row r="506" spans="1:9" x14ac:dyDescent="0.25">
      <c r="A506" s="319" t="s">
        <v>469</v>
      </c>
      <c r="B506" s="319">
        <v>75161</v>
      </c>
      <c r="C506" s="320">
        <v>1391</v>
      </c>
      <c r="D506" s="320">
        <v>1469</v>
      </c>
      <c r="E506" s="320">
        <v>1716</v>
      </c>
      <c r="F506" s="320">
        <v>2158</v>
      </c>
      <c r="G506" s="320">
        <v>2782</v>
      </c>
      <c r="H506" s="320">
        <v>3199</v>
      </c>
      <c r="I506" s="320">
        <v>3616</v>
      </c>
    </row>
    <row r="507" spans="1:9" x14ac:dyDescent="0.25">
      <c r="A507" s="319" t="s">
        <v>469</v>
      </c>
      <c r="B507" s="319">
        <v>75164</v>
      </c>
      <c r="C507" s="320">
        <v>1690</v>
      </c>
      <c r="D507" s="320">
        <v>1768</v>
      </c>
      <c r="E507" s="320">
        <v>2080</v>
      </c>
      <c r="F507" s="320">
        <v>2613</v>
      </c>
      <c r="G507" s="320">
        <v>3367</v>
      </c>
      <c r="H507" s="320">
        <v>3871</v>
      </c>
      <c r="I507" s="320">
        <v>4377</v>
      </c>
    </row>
    <row r="508" spans="1:9" x14ac:dyDescent="0.25">
      <c r="A508" s="319" t="s">
        <v>469</v>
      </c>
      <c r="B508" s="319">
        <v>75165</v>
      </c>
      <c r="C508" s="320">
        <v>1547</v>
      </c>
      <c r="D508" s="320">
        <v>1625</v>
      </c>
      <c r="E508" s="320">
        <v>1911</v>
      </c>
      <c r="F508" s="320">
        <v>2405</v>
      </c>
      <c r="G508" s="320">
        <v>3094</v>
      </c>
      <c r="H508" s="320">
        <v>3558</v>
      </c>
      <c r="I508" s="320">
        <v>4022</v>
      </c>
    </row>
    <row r="509" spans="1:9" x14ac:dyDescent="0.25">
      <c r="A509" s="319" t="s">
        <v>469</v>
      </c>
      <c r="B509" s="319">
        <v>75166</v>
      </c>
      <c r="C509" s="320">
        <v>2574</v>
      </c>
      <c r="D509" s="320">
        <v>2704</v>
      </c>
      <c r="E509" s="320">
        <v>3172</v>
      </c>
      <c r="F509" s="320">
        <v>3991</v>
      </c>
      <c r="G509" s="320">
        <v>5135</v>
      </c>
      <c r="H509" s="320">
        <v>5904</v>
      </c>
      <c r="I509" s="320">
        <v>6675</v>
      </c>
    </row>
    <row r="510" spans="1:9" x14ac:dyDescent="0.25">
      <c r="A510" s="319" t="s">
        <v>469</v>
      </c>
      <c r="B510" s="319">
        <v>75167</v>
      </c>
      <c r="C510" s="320">
        <v>2444</v>
      </c>
      <c r="D510" s="320">
        <v>2574</v>
      </c>
      <c r="E510" s="320">
        <v>3016</v>
      </c>
      <c r="F510" s="320">
        <v>3796</v>
      </c>
      <c r="G510" s="320">
        <v>4888</v>
      </c>
      <c r="H510" s="320">
        <v>5621</v>
      </c>
      <c r="I510" s="320">
        <v>6354</v>
      </c>
    </row>
    <row r="511" spans="1:9" x14ac:dyDescent="0.25">
      <c r="A511" s="319" t="s">
        <v>469</v>
      </c>
      <c r="B511" s="319">
        <v>75168</v>
      </c>
      <c r="C511" s="320">
        <v>1703</v>
      </c>
      <c r="D511" s="320">
        <v>1781</v>
      </c>
      <c r="E511" s="320">
        <v>2093</v>
      </c>
      <c r="F511" s="320">
        <v>2639</v>
      </c>
      <c r="G511" s="320">
        <v>3393</v>
      </c>
      <c r="H511" s="320">
        <v>3901</v>
      </c>
      <c r="I511" s="320">
        <v>4410</v>
      </c>
    </row>
    <row r="512" spans="1:9" x14ac:dyDescent="0.25">
      <c r="A512" s="319" t="s">
        <v>469</v>
      </c>
      <c r="B512" s="319">
        <v>75169</v>
      </c>
      <c r="C512" s="320">
        <v>1196</v>
      </c>
      <c r="D512" s="320">
        <v>1248</v>
      </c>
      <c r="E512" s="320">
        <v>1469</v>
      </c>
      <c r="F512" s="320">
        <v>1846</v>
      </c>
      <c r="G512" s="320">
        <v>2379</v>
      </c>
      <c r="H512" s="320">
        <v>2735</v>
      </c>
      <c r="I512" s="320">
        <v>3092</v>
      </c>
    </row>
    <row r="513" spans="1:9" x14ac:dyDescent="0.25">
      <c r="A513" s="319" t="s">
        <v>469</v>
      </c>
      <c r="B513" s="319">
        <v>75172</v>
      </c>
      <c r="C513" s="320">
        <v>1391</v>
      </c>
      <c r="D513" s="320">
        <v>1469</v>
      </c>
      <c r="E513" s="320">
        <v>1716</v>
      </c>
      <c r="F513" s="320">
        <v>2158</v>
      </c>
      <c r="G513" s="320">
        <v>2782</v>
      </c>
      <c r="H513" s="320">
        <v>3199</v>
      </c>
      <c r="I513" s="320">
        <v>3616</v>
      </c>
    </row>
    <row r="514" spans="1:9" x14ac:dyDescent="0.25">
      <c r="A514" s="319" t="s">
        <v>469</v>
      </c>
      <c r="B514" s="319">
        <v>75173</v>
      </c>
      <c r="C514" s="320">
        <v>1703</v>
      </c>
      <c r="D514" s="320">
        <v>1781</v>
      </c>
      <c r="E514" s="320">
        <v>2093</v>
      </c>
      <c r="F514" s="320">
        <v>2639</v>
      </c>
      <c r="G514" s="320">
        <v>3393</v>
      </c>
      <c r="H514" s="320">
        <v>3901</v>
      </c>
      <c r="I514" s="320">
        <v>4410</v>
      </c>
    </row>
    <row r="515" spans="1:9" x14ac:dyDescent="0.25">
      <c r="A515" s="319" t="s">
        <v>469</v>
      </c>
      <c r="B515" s="319">
        <v>75180</v>
      </c>
      <c r="C515" s="320">
        <v>1638</v>
      </c>
      <c r="D515" s="320">
        <v>1716</v>
      </c>
      <c r="E515" s="320">
        <v>2015</v>
      </c>
      <c r="F515" s="320">
        <v>2535</v>
      </c>
      <c r="G515" s="320">
        <v>3263</v>
      </c>
      <c r="H515" s="320">
        <v>3751</v>
      </c>
      <c r="I515" s="320">
        <v>4241</v>
      </c>
    </row>
    <row r="516" spans="1:9" x14ac:dyDescent="0.25">
      <c r="A516" s="319" t="s">
        <v>469</v>
      </c>
      <c r="B516" s="319">
        <v>75181</v>
      </c>
      <c r="C516" s="320">
        <v>2652</v>
      </c>
      <c r="D516" s="320">
        <v>2782</v>
      </c>
      <c r="E516" s="320">
        <v>3263</v>
      </c>
      <c r="F516" s="320">
        <v>4108</v>
      </c>
      <c r="G516" s="320">
        <v>5278</v>
      </c>
      <c r="H516" s="320">
        <v>6069</v>
      </c>
      <c r="I516" s="320">
        <v>6861</v>
      </c>
    </row>
    <row r="517" spans="1:9" x14ac:dyDescent="0.25">
      <c r="A517" s="319" t="s">
        <v>469</v>
      </c>
      <c r="B517" s="319">
        <v>75182</v>
      </c>
      <c r="C517" s="320">
        <v>2054</v>
      </c>
      <c r="D517" s="320">
        <v>2158</v>
      </c>
      <c r="E517" s="320">
        <v>2535</v>
      </c>
      <c r="F517" s="320">
        <v>3185</v>
      </c>
      <c r="G517" s="320">
        <v>4095</v>
      </c>
      <c r="H517" s="320">
        <v>4708</v>
      </c>
      <c r="I517" s="320">
        <v>5323</v>
      </c>
    </row>
    <row r="518" spans="1:9" x14ac:dyDescent="0.25">
      <c r="A518" s="319" t="s">
        <v>469</v>
      </c>
      <c r="B518" s="319">
        <v>75185</v>
      </c>
      <c r="C518" s="320">
        <v>1768</v>
      </c>
      <c r="D518" s="320">
        <v>1859</v>
      </c>
      <c r="E518" s="320">
        <v>2184</v>
      </c>
      <c r="F518" s="320">
        <v>2743</v>
      </c>
      <c r="G518" s="320">
        <v>3536</v>
      </c>
      <c r="H518" s="320">
        <v>4066</v>
      </c>
      <c r="I518" s="320">
        <v>4596</v>
      </c>
    </row>
    <row r="519" spans="1:9" x14ac:dyDescent="0.25">
      <c r="A519" s="319" t="s">
        <v>469</v>
      </c>
      <c r="B519" s="319">
        <v>75187</v>
      </c>
      <c r="C519" s="320">
        <v>1768</v>
      </c>
      <c r="D519" s="320">
        <v>1859</v>
      </c>
      <c r="E519" s="320">
        <v>2184</v>
      </c>
      <c r="F519" s="320">
        <v>2743</v>
      </c>
      <c r="G519" s="320">
        <v>3536</v>
      </c>
      <c r="H519" s="320">
        <v>4066</v>
      </c>
      <c r="I519" s="320">
        <v>4596</v>
      </c>
    </row>
    <row r="520" spans="1:9" x14ac:dyDescent="0.25">
      <c r="A520" s="319" t="s">
        <v>469</v>
      </c>
      <c r="B520" s="319">
        <v>75189</v>
      </c>
      <c r="C520" s="320">
        <v>2379</v>
      </c>
      <c r="D520" s="320">
        <v>2509</v>
      </c>
      <c r="E520" s="320">
        <v>2938</v>
      </c>
      <c r="F520" s="320">
        <v>3692</v>
      </c>
      <c r="G520" s="320">
        <v>4758</v>
      </c>
      <c r="H520" s="320">
        <v>5471</v>
      </c>
      <c r="I520" s="320">
        <v>6185</v>
      </c>
    </row>
    <row r="521" spans="1:9" x14ac:dyDescent="0.25">
      <c r="A521" s="319" t="s">
        <v>469</v>
      </c>
      <c r="B521" s="319">
        <v>75201</v>
      </c>
      <c r="C521" s="320">
        <v>2782</v>
      </c>
      <c r="D521" s="320">
        <v>2925</v>
      </c>
      <c r="E521" s="320">
        <v>3432</v>
      </c>
      <c r="F521" s="320">
        <v>4316</v>
      </c>
      <c r="G521" s="320">
        <v>5564</v>
      </c>
      <c r="H521" s="320">
        <v>6398</v>
      </c>
      <c r="I521" s="320">
        <v>7233</v>
      </c>
    </row>
    <row r="522" spans="1:9" x14ac:dyDescent="0.25">
      <c r="A522" s="319" t="s">
        <v>469</v>
      </c>
      <c r="B522" s="319">
        <v>75202</v>
      </c>
      <c r="C522" s="320">
        <v>2405</v>
      </c>
      <c r="D522" s="320">
        <v>2535</v>
      </c>
      <c r="E522" s="320">
        <v>2964</v>
      </c>
      <c r="F522" s="320">
        <v>3731</v>
      </c>
      <c r="G522" s="320">
        <v>4797</v>
      </c>
      <c r="H522" s="320">
        <v>5515</v>
      </c>
      <c r="I522" s="320">
        <v>6236</v>
      </c>
    </row>
    <row r="523" spans="1:9" x14ac:dyDescent="0.25">
      <c r="A523" s="319" t="s">
        <v>469</v>
      </c>
      <c r="B523" s="319">
        <v>75203</v>
      </c>
      <c r="C523" s="320">
        <v>1404</v>
      </c>
      <c r="D523" s="320">
        <v>1469</v>
      </c>
      <c r="E523" s="320">
        <v>1729</v>
      </c>
      <c r="F523" s="320">
        <v>2171</v>
      </c>
      <c r="G523" s="320">
        <v>2795</v>
      </c>
      <c r="H523" s="320">
        <v>3213</v>
      </c>
      <c r="I523" s="320">
        <v>3633</v>
      </c>
    </row>
    <row r="524" spans="1:9" x14ac:dyDescent="0.25">
      <c r="A524" s="319" t="s">
        <v>469</v>
      </c>
      <c r="B524" s="319">
        <v>75204</v>
      </c>
      <c r="C524" s="320">
        <v>2717</v>
      </c>
      <c r="D524" s="320">
        <v>2860</v>
      </c>
      <c r="E524" s="320">
        <v>3354</v>
      </c>
      <c r="F524" s="320">
        <v>4225</v>
      </c>
      <c r="G524" s="320">
        <v>5434</v>
      </c>
      <c r="H524" s="320">
        <v>6249</v>
      </c>
      <c r="I524" s="320">
        <v>7064</v>
      </c>
    </row>
    <row r="525" spans="1:9" x14ac:dyDescent="0.25">
      <c r="A525" s="319" t="s">
        <v>469</v>
      </c>
      <c r="B525" s="319">
        <v>75205</v>
      </c>
      <c r="C525" s="320">
        <v>2652</v>
      </c>
      <c r="D525" s="320">
        <v>2782</v>
      </c>
      <c r="E525" s="320">
        <v>3263</v>
      </c>
      <c r="F525" s="320">
        <v>4108</v>
      </c>
      <c r="G525" s="320">
        <v>5278</v>
      </c>
      <c r="H525" s="320">
        <v>6069</v>
      </c>
      <c r="I525" s="320">
        <v>6861</v>
      </c>
    </row>
    <row r="526" spans="1:9" x14ac:dyDescent="0.25">
      <c r="A526" s="319" t="s">
        <v>469</v>
      </c>
      <c r="B526" s="319">
        <v>75206</v>
      </c>
      <c r="C526" s="320">
        <v>2288</v>
      </c>
      <c r="D526" s="320">
        <v>2405</v>
      </c>
      <c r="E526" s="320">
        <v>2821</v>
      </c>
      <c r="F526" s="320">
        <v>3549</v>
      </c>
      <c r="G526" s="320">
        <v>4563</v>
      </c>
      <c r="H526" s="320">
        <v>5246</v>
      </c>
      <c r="I526" s="320">
        <v>5931</v>
      </c>
    </row>
    <row r="527" spans="1:9" x14ac:dyDescent="0.25">
      <c r="A527" s="319" t="s">
        <v>469</v>
      </c>
      <c r="B527" s="319">
        <v>75207</v>
      </c>
      <c r="C527" s="320">
        <v>2483</v>
      </c>
      <c r="D527" s="320">
        <v>2600</v>
      </c>
      <c r="E527" s="320">
        <v>3055</v>
      </c>
      <c r="F527" s="320">
        <v>3848</v>
      </c>
      <c r="G527" s="320">
        <v>4953</v>
      </c>
      <c r="H527" s="320">
        <v>5695</v>
      </c>
      <c r="I527" s="320">
        <v>6438</v>
      </c>
    </row>
    <row r="528" spans="1:9" x14ac:dyDescent="0.25">
      <c r="A528" s="319" t="s">
        <v>469</v>
      </c>
      <c r="B528" s="319">
        <v>75208</v>
      </c>
      <c r="C528" s="320">
        <v>1833</v>
      </c>
      <c r="D528" s="320">
        <v>1924</v>
      </c>
      <c r="E528" s="320">
        <v>2262</v>
      </c>
      <c r="F528" s="320">
        <v>2847</v>
      </c>
      <c r="G528" s="320">
        <v>3666</v>
      </c>
      <c r="H528" s="320">
        <v>4215</v>
      </c>
      <c r="I528" s="320">
        <v>4765</v>
      </c>
    </row>
    <row r="529" spans="1:9" x14ac:dyDescent="0.25">
      <c r="A529" s="319" t="s">
        <v>469</v>
      </c>
      <c r="B529" s="319">
        <v>75209</v>
      </c>
      <c r="C529" s="320">
        <v>2197</v>
      </c>
      <c r="D529" s="320">
        <v>2301</v>
      </c>
      <c r="E529" s="320">
        <v>2704</v>
      </c>
      <c r="F529" s="320">
        <v>3406</v>
      </c>
      <c r="G529" s="320">
        <v>4381</v>
      </c>
      <c r="H529" s="320">
        <v>5037</v>
      </c>
      <c r="I529" s="320">
        <v>5695</v>
      </c>
    </row>
    <row r="530" spans="1:9" x14ac:dyDescent="0.25">
      <c r="A530" s="319" t="s">
        <v>469</v>
      </c>
      <c r="B530" s="319">
        <v>75210</v>
      </c>
      <c r="C530" s="320">
        <v>1235</v>
      </c>
      <c r="D530" s="320">
        <v>1300</v>
      </c>
      <c r="E530" s="320">
        <v>1521</v>
      </c>
      <c r="F530" s="320">
        <v>1911</v>
      </c>
      <c r="G530" s="320">
        <v>2457</v>
      </c>
      <c r="H530" s="320">
        <v>2824</v>
      </c>
      <c r="I530" s="320">
        <v>3194</v>
      </c>
    </row>
    <row r="531" spans="1:9" x14ac:dyDescent="0.25">
      <c r="A531" s="319" t="s">
        <v>469</v>
      </c>
      <c r="B531" s="319">
        <v>75211</v>
      </c>
      <c r="C531" s="320">
        <v>1443</v>
      </c>
      <c r="D531" s="320">
        <v>1521</v>
      </c>
      <c r="E531" s="320">
        <v>1781</v>
      </c>
      <c r="F531" s="320">
        <v>2236</v>
      </c>
      <c r="G531" s="320">
        <v>2886</v>
      </c>
      <c r="H531" s="320">
        <v>3318</v>
      </c>
      <c r="I531" s="320">
        <v>3751</v>
      </c>
    </row>
    <row r="532" spans="1:9" x14ac:dyDescent="0.25">
      <c r="A532" s="319" t="s">
        <v>469</v>
      </c>
      <c r="B532" s="319">
        <v>75212</v>
      </c>
      <c r="C532" s="320">
        <v>1443</v>
      </c>
      <c r="D532" s="320">
        <v>1521</v>
      </c>
      <c r="E532" s="320">
        <v>1781</v>
      </c>
      <c r="F532" s="320">
        <v>2236</v>
      </c>
      <c r="G532" s="320">
        <v>2886</v>
      </c>
      <c r="H532" s="320">
        <v>3318</v>
      </c>
      <c r="I532" s="320">
        <v>3751</v>
      </c>
    </row>
    <row r="533" spans="1:9" x14ac:dyDescent="0.25">
      <c r="A533" s="319" t="s">
        <v>469</v>
      </c>
      <c r="B533" s="319">
        <v>75214</v>
      </c>
      <c r="C533" s="320">
        <v>2132</v>
      </c>
      <c r="D533" s="320">
        <v>2236</v>
      </c>
      <c r="E533" s="320">
        <v>2626</v>
      </c>
      <c r="F533" s="320">
        <v>3302</v>
      </c>
      <c r="G533" s="320">
        <v>4251</v>
      </c>
      <c r="H533" s="320">
        <v>4888</v>
      </c>
      <c r="I533" s="320">
        <v>5526</v>
      </c>
    </row>
    <row r="534" spans="1:9" x14ac:dyDescent="0.25">
      <c r="A534" s="319" t="s">
        <v>469</v>
      </c>
      <c r="B534" s="319">
        <v>75215</v>
      </c>
      <c r="C534" s="320">
        <v>1391</v>
      </c>
      <c r="D534" s="320">
        <v>1469</v>
      </c>
      <c r="E534" s="320">
        <v>1716</v>
      </c>
      <c r="F534" s="320">
        <v>2158</v>
      </c>
      <c r="G534" s="320">
        <v>2782</v>
      </c>
      <c r="H534" s="320">
        <v>3199</v>
      </c>
      <c r="I534" s="320">
        <v>3616</v>
      </c>
    </row>
    <row r="535" spans="1:9" x14ac:dyDescent="0.25">
      <c r="A535" s="319" t="s">
        <v>469</v>
      </c>
      <c r="B535" s="319">
        <v>75216</v>
      </c>
      <c r="C535" s="320">
        <v>1287</v>
      </c>
      <c r="D535" s="320">
        <v>1352</v>
      </c>
      <c r="E535" s="320">
        <v>1586</v>
      </c>
      <c r="F535" s="320">
        <v>2002</v>
      </c>
      <c r="G535" s="320">
        <v>2574</v>
      </c>
      <c r="H535" s="320">
        <v>2960</v>
      </c>
      <c r="I535" s="320">
        <v>3346</v>
      </c>
    </row>
    <row r="536" spans="1:9" x14ac:dyDescent="0.25">
      <c r="A536" s="319" t="s">
        <v>469</v>
      </c>
      <c r="B536" s="319">
        <v>75217</v>
      </c>
      <c r="C536" s="320">
        <v>1352</v>
      </c>
      <c r="D536" s="320">
        <v>1417</v>
      </c>
      <c r="E536" s="320">
        <v>1664</v>
      </c>
      <c r="F536" s="320">
        <v>2093</v>
      </c>
      <c r="G536" s="320">
        <v>2691</v>
      </c>
      <c r="H536" s="320">
        <v>3094</v>
      </c>
      <c r="I536" s="320">
        <v>3498</v>
      </c>
    </row>
    <row r="537" spans="1:9" x14ac:dyDescent="0.25">
      <c r="A537" s="319" t="s">
        <v>469</v>
      </c>
      <c r="B537" s="319">
        <v>75218</v>
      </c>
      <c r="C537" s="320">
        <v>2041</v>
      </c>
      <c r="D537" s="320">
        <v>2145</v>
      </c>
      <c r="E537" s="320">
        <v>2509</v>
      </c>
      <c r="F537" s="320">
        <v>3159</v>
      </c>
      <c r="G537" s="320">
        <v>4069</v>
      </c>
      <c r="H537" s="320">
        <v>4678</v>
      </c>
      <c r="I537" s="320">
        <v>5289</v>
      </c>
    </row>
    <row r="538" spans="1:9" x14ac:dyDescent="0.25">
      <c r="A538" s="319" t="s">
        <v>469</v>
      </c>
      <c r="B538" s="319">
        <v>75219</v>
      </c>
      <c r="C538" s="320">
        <v>2431</v>
      </c>
      <c r="D538" s="320">
        <v>2561</v>
      </c>
      <c r="E538" s="320">
        <v>3003</v>
      </c>
      <c r="F538" s="320">
        <v>3783</v>
      </c>
      <c r="G538" s="320">
        <v>4862</v>
      </c>
      <c r="H538" s="320">
        <v>5591</v>
      </c>
      <c r="I538" s="320">
        <v>6320</v>
      </c>
    </row>
    <row r="539" spans="1:9" x14ac:dyDescent="0.25">
      <c r="A539" s="319" t="s">
        <v>469</v>
      </c>
      <c r="B539" s="319">
        <v>75220</v>
      </c>
      <c r="C539" s="320">
        <v>1625</v>
      </c>
      <c r="D539" s="320">
        <v>1703</v>
      </c>
      <c r="E539" s="320">
        <v>2002</v>
      </c>
      <c r="F539" s="320">
        <v>2522</v>
      </c>
      <c r="G539" s="320">
        <v>3237</v>
      </c>
      <c r="H539" s="320">
        <v>3721</v>
      </c>
      <c r="I539" s="320">
        <v>4208</v>
      </c>
    </row>
    <row r="540" spans="1:9" x14ac:dyDescent="0.25">
      <c r="A540" s="319" t="s">
        <v>469</v>
      </c>
      <c r="B540" s="319">
        <v>75221</v>
      </c>
      <c r="C540" s="320">
        <v>1768</v>
      </c>
      <c r="D540" s="320">
        <v>1859</v>
      </c>
      <c r="E540" s="320">
        <v>2184</v>
      </c>
      <c r="F540" s="320">
        <v>2743</v>
      </c>
      <c r="G540" s="320">
        <v>3536</v>
      </c>
      <c r="H540" s="320">
        <v>4066</v>
      </c>
      <c r="I540" s="320">
        <v>4596</v>
      </c>
    </row>
    <row r="541" spans="1:9" x14ac:dyDescent="0.25">
      <c r="A541" s="319" t="s">
        <v>469</v>
      </c>
      <c r="B541" s="319">
        <v>75222</v>
      </c>
      <c r="C541" s="320">
        <v>1768</v>
      </c>
      <c r="D541" s="320">
        <v>1859</v>
      </c>
      <c r="E541" s="320">
        <v>2184</v>
      </c>
      <c r="F541" s="320">
        <v>2743</v>
      </c>
      <c r="G541" s="320">
        <v>3536</v>
      </c>
      <c r="H541" s="320">
        <v>4066</v>
      </c>
      <c r="I541" s="320">
        <v>4596</v>
      </c>
    </row>
    <row r="542" spans="1:9" x14ac:dyDescent="0.25">
      <c r="A542" s="319" t="s">
        <v>469</v>
      </c>
      <c r="B542" s="319">
        <v>75223</v>
      </c>
      <c r="C542" s="320">
        <v>1599</v>
      </c>
      <c r="D542" s="320">
        <v>1690</v>
      </c>
      <c r="E542" s="320">
        <v>1976</v>
      </c>
      <c r="F542" s="320">
        <v>2483</v>
      </c>
      <c r="G542" s="320">
        <v>3198</v>
      </c>
      <c r="H542" s="320">
        <v>3677</v>
      </c>
      <c r="I542" s="320">
        <v>4157</v>
      </c>
    </row>
    <row r="543" spans="1:9" x14ac:dyDescent="0.25">
      <c r="A543" s="319" t="s">
        <v>469</v>
      </c>
      <c r="B543" s="319">
        <v>75224</v>
      </c>
      <c r="C543" s="320">
        <v>1352</v>
      </c>
      <c r="D543" s="320">
        <v>1417</v>
      </c>
      <c r="E543" s="320">
        <v>1664</v>
      </c>
      <c r="F543" s="320">
        <v>2093</v>
      </c>
      <c r="G543" s="320">
        <v>2691</v>
      </c>
      <c r="H543" s="320">
        <v>3094</v>
      </c>
      <c r="I543" s="320">
        <v>3498</v>
      </c>
    </row>
    <row r="544" spans="1:9" x14ac:dyDescent="0.25">
      <c r="A544" s="319" t="s">
        <v>469</v>
      </c>
      <c r="B544" s="319">
        <v>75225</v>
      </c>
      <c r="C544" s="320">
        <v>2782</v>
      </c>
      <c r="D544" s="320">
        <v>2925</v>
      </c>
      <c r="E544" s="320">
        <v>3432</v>
      </c>
      <c r="F544" s="320">
        <v>4316</v>
      </c>
      <c r="G544" s="320">
        <v>5564</v>
      </c>
      <c r="H544" s="320">
        <v>6398</v>
      </c>
      <c r="I544" s="320">
        <v>7233</v>
      </c>
    </row>
    <row r="545" spans="1:9" x14ac:dyDescent="0.25">
      <c r="A545" s="319" t="s">
        <v>469</v>
      </c>
      <c r="B545" s="319">
        <v>75226</v>
      </c>
      <c r="C545" s="320">
        <v>2015</v>
      </c>
      <c r="D545" s="320">
        <v>2119</v>
      </c>
      <c r="E545" s="320">
        <v>2483</v>
      </c>
      <c r="F545" s="320">
        <v>3120</v>
      </c>
      <c r="G545" s="320">
        <v>4017</v>
      </c>
      <c r="H545" s="320">
        <v>4618</v>
      </c>
      <c r="I545" s="320">
        <v>5222</v>
      </c>
    </row>
    <row r="546" spans="1:9" x14ac:dyDescent="0.25">
      <c r="A546" s="319" t="s">
        <v>469</v>
      </c>
      <c r="B546" s="319">
        <v>75227</v>
      </c>
      <c r="C546" s="320">
        <v>1508</v>
      </c>
      <c r="D546" s="320">
        <v>1586</v>
      </c>
      <c r="E546" s="320">
        <v>1859</v>
      </c>
      <c r="F546" s="320">
        <v>2340</v>
      </c>
      <c r="G546" s="320">
        <v>3016</v>
      </c>
      <c r="H546" s="320">
        <v>3468</v>
      </c>
      <c r="I546" s="320">
        <v>3920</v>
      </c>
    </row>
    <row r="547" spans="1:9" x14ac:dyDescent="0.25">
      <c r="A547" s="319" t="s">
        <v>469</v>
      </c>
      <c r="B547" s="319">
        <v>75228</v>
      </c>
      <c r="C547" s="320">
        <v>1495</v>
      </c>
      <c r="D547" s="320">
        <v>1573</v>
      </c>
      <c r="E547" s="320">
        <v>1846</v>
      </c>
      <c r="F547" s="320">
        <v>2327</v>
      </c>
      <c r="G547" s="320">
        <v>2990</v>
      </c>
      <c r="H547" s="320">
        <v>3438</v>
      </c>
      <c r="I547" s="320">
        <v>3887</v>
      </c>
    </row>
    <row r="548" spans="1:9" x14ac:dyDescent="0.25">
      <c r="A548" s="319" t="s">
        <v>469</v>
      </c>
      <c r="B548" s="319">
        <v>75229</v>
      </c>
      <c r="C548" s="320">
        <v>1794</v>
      </c>
      <c r="D548" s="320">
        <v>1885</v>
      </c>
      <c r="E548" s="320">
        <v>2210</v>
      </c>
      <c r="F548" s="320">
        <v>2782</v>
      </c>
      <c r="G548" s="320">
        <v>3575</v>
      </c>
      <c r="H548" s="320">
        <v>4110</v>
      </c>
      <c r="I548" s="320">
        <v>4647</v>
      </c>
    </row>
    <row r="549" spans="1:9" x14ac:dyDescent="0.25">
      <c r="A549" s="319" t="s">
        <v>469</v>
      </c>
      <c r="B549" s="319">
        <v>75230</v>
      </c>
      <c r="C549" s="320">
        <v>1781</v>
      </c>
      <c r="D549" s="320">
        <v>1872</v>
      </c>
      <c r="E549" s="320">
        <v>2197</v>
      </c>
      <c r="F549" s="320">
        <v>2769</v>
      </c>
      <c r="G549" s="320">
        <v>3562</v>
      </c>
      <c r="H549" s="320">
        <v>4096</v>
      </c>
      <c r="I549" s="320">
        <v>4630</v>
      </c>
    </row>
    <row r="550" spans="1:9" x14ac:dyDescent="0.25">
      <c r="A550" s="319" t="s">
        <v>469</v>
      </c>
      <c r="B550" s="319">
        <v>75231</v>
      </c>
      <c r="C550" s="320">
        <v>1651</v>
      </c>
      <c r="D550" s="320">
        <v>1742</v>
      </c>
      <c r="E550" s="320">
        <v>2041</v>
      </c>
      <c r="F550" s="320">
        <v>2574</v>
      </c>
      <c r="G550" s="320">
        <v>3302</v>
      </c>
      <c r="H550" s="320">
        <v>3797</v>
      </c>
      <c r="I550" s="320">
        <v>4292</v>
      </c>
    </row>
    <row r="551" spans="1:9" x14ac:dyDescent="0.25">
      <c r="A551" s="319" t="s">
        <v>469</v>
      </c>
      <c r="B551" s="319">
        <v>75232</v>
      </c>
      <c r="C551" s="320">
        <v>1599</v>
      </c>
      <c r="D551" s="320">
        <v>1690</v>
      </c>
      <c r="E551" s="320">
        <v>1976</v>
      </c>
      <c r="F551" s="320">
        <v>2483</v>
      </c>
      <c r="G551" s="320">
        <v>3198</v>
      </c>
      <c r="H551" s="320">
        <v>3677</v>
      </c>
      <c r="I551" s="320">
        <v>4157</v>
      </c>
    </row>
    <row r="552" spans="1:9" x14ac:dyDescent="0.25">
      <c r="A552" s="319" t="s">
        <v>469</v>
      </c>
      <c r="B552" s="319">
        <v>75233</v>
      </c>
      <c r="C552" s="320">
        <v>1612</v>
      </c>
      <c r="D552" s="320">
        <v>1703</v>
      </c>
      <c r="E552" s="320">
        <v>1989</v>
      </c>
      <c r="F552" s="320">
        <v>2509</v>
      </c>
      <c r="G552" s="320">
        <v>3224</v>
      </c>
      <c r="H552" s="320">
        <v>3707</v>
      </c>
      <c r="I552" s="320">
        <v>4191</v>
      </c>
    </row>
    <row r="553" spans="1:9" x14ac:dyDescent="0.25">
      <c r="A553" s="319" t="s">
        <v>469</v>
      </c>
      <c r="B553" s="319">
        <v>75234</v>
      </c>
      <c r="C553" s="320">
        <v>2093</v>
      </c>
      <c r="D553" s="320">
        <v>2197</v>
      </c>
      <c r="E553" s="320">
        <v>2574</v>
      </c>
      <c r="F553" s="320">
        <v>3237</v>
      </c>
      <c r="G553" s="320">
        <v>4173</v>
      </c>
      <c r="H553" s="320">
        <v>4798</v>
      </c>
      <c r="I553" s="320">
        <v>5424</v>
      </c>
    </row>
    <row r="554" spans="1:9" x14ac:dyDescent="0.25">
      <c r="A554" s="319" t="s">
        <v>469</v>
      </c>
      <c r="B554" s="319">
        <v>75235</v>
      </c>
      <c r="C554" s="320">
        <v>1937</v>
      </c>
      <c r="D554" s="320">
        <v>2041</v>
      </c>
      <c r="E554" s="320">
        <v>2392</v>
      </c>
      <c r="F554" s="320">
        <v>3016</v>
      </c>
      <c r="G554" s="320">
        <v>3874</v>
      </c>
      <c r="H554" s="320">
        <v>4455</v>
      </c>
      <c r="I554" s="320">
        <v>5036</v>
      </c>
    </row>
    <row r="555" spans="1:9" x14ac:dyDescent="0.25">
      <c r="A555" s="319" t="s">
        <v>469</v>
      </c>
      <c r="B555" s="319">
        <v>75236</v>
      </c>
      <c r="C555" s="320">
        <v>1534</v>
      </c>
      <c r="D555" s="320">
        <v>1625</v>
      </c>
      <c r="E555" s="320">
        <v>1898</v>
      </c>
      <c r="F555" s="320">
        <v>2392</v>
      </c>
      <c r="G555" s="320">
        <v>3068</v>
      </c>
      <c r="H555" s="320">
        <v>3528</v>
      </c>
      <c r="I555" s="320">
        <v>3988</v>
      </c>
    </row>
    <row r="556" spans="1:9" x14ac:dyDescent="0.25">
      <c r="A556" s="319" t="s">
        <v>469</v>
      </c>
      <c r="B556" s="319">
        <v>75237</v>
      </c>
      <c r="C556" s="320">
        <v>1482</v>
      </c>
      <c r="D556" s="320">
        <v>1560</v>
      </c>
      <c r="E556" s="320">
        <v>1833</v>
      </c>
      <c r="F556" s="320">
        <v>2301</v>
      </c>
      <c r="G556" s="320">
        <v>2964</v>
      </c>
      <c r="H556" s="320">
        <v>3408</v>
      </c>
      <c r="I556" s="320">
        <v>3853</v>
      </c>
    </row>
    <row r="557" spans="1:9" x14ac:dyDescent="0.25">
      <c r="A557" s="319" t="s">
        <v>469</v>
      </c>
      <c r="B557" s="319">
        <v>75238</v>
      </c>
      <c r="C557" s="320">
        <v>1638</v>
      </c>
      <c r="D557" s="320">
        <v>1716</v>
      </c>
      <c r="E557" s="320">
        <v>2015</v>
      </c>
      <c r="F557" s="320">
        <v>2535</v>
      </c>
      <c r="G557" s="320">
        <v>3263</v>
      </c>
      <c r="H557" s="320">
        <v>3751</v>
      </c>
      <c r="I557" s="320">
        <v>4241</v>
      </c>
    </row>
    <row r="558" spans="1:9" x14ac:dyDescent="0.25">
      <c r="A558" s="319" t="s">
        <v>469</v>
      </c>
      <c r="B558" s="319">
        <v>75240</v>
      </c>
      <c r="C558" s="320">
        <v>1703</v>
      </c>
      <c r="D558" s="320">
        <v>1794</v>
      </c>
      <c r="E558" s="320">
        <v>2106</v>
      </c>
      <c r="F558" s="320">
        <v>2652</v>
      </c>
      <c r="G558" s="320">
        <v>3406</v>
      </c>
      <c r="H558" s="320">
        <v>3916</v>
      </c>
      <c r="I558" s="320">
        <v>4427</v>
      </c>
    </row>
    <row r="559" spans="1:9" x14ac:dyDescent="0.25">
      <c r="A559" s="319" t="s">
        <v>469</v>
      </c>
      <c r="B559" s="319">
        <v>75241</v>
      </c>
      <c r="C559" s="320">
        <v>1586</v>
      </c>
      <c r="D559" s="320">
        <v>1664</v>
      </c>
      <c r="E559" s="320">
        <v>1950</v>
      </c>
      <c r="F559" s="320">
        <v>2457</v>
      </c>
      <c r="G559" s="320">
        <v>3159</v>
      </c>
      <c r="H559" s="320">
        <v>3632</v>
      </c>
      <c r="I559" s="320">
        <v>4106</v>
      </c>
    </row>
    <row r="560" spans="1:9" x14ac:dyDescent="0.25">
      <c r="A560" s="319" t="s">
        <v>469</v>
      </c>
      <c r="B560" s="319">
        <v>75242</v>
      </c>
      <c r="C560" s="320">
        <v>1768</v>
      </c>
      <c r="D560" s="320">
        <v>1859</v>
      </c>
      <c r="E560" s="320">
        <v>2184</v>
      </c>
      <c r="F560" s="320">
        <v>2743</v>
      </c>
      <c r="G560" s="320">
        <v>3536</v>
      </c>
      <c r="H560" s="320">
        <v>4066</v>
      </c>
      <c r="I560" s="320">
        <v>4596</v>
      </c>
    </row>
    <row r="561" spans="1:9" x14ac:dyDescent="0.25">
      <c r="A561" s="319" t="s">
        <v>469</v>
      </c>
      <c r="B561" s="319">
        <v>75243</v>
      </c>
      <c r="C561" s="320">
        <v>1729</v>
      </c>
      <c r="D561" s="320">
        <v>1820</v>
      </c>
      <c r="E561" s="320">
        <v>2132</v>
      </c>
      <c r="F561" s="320">
        <v>2678</v>
      </c>
      <c r="G561" s="320">
        <v>3458</v>
      </c>
      <c r="H561" s="320">
        <v>3976</v>
      </c>
      <c r="I561" s="320">
        <v>4495</v>
      </c>
    </row>
    <row r="562" spans="1:9" x14ac:dyDescent="0.25">
      <c r="A562" s="319" t="s">
        <v>469</v>
      </c>
      <c r="B562" s="319">
        <v>75244</v>
      </c>
      <c r="C562" s="320">
        <v>2275</v>
      </c>
      <c r="D562" s="320">
        <v>2392</v>
      </c>
      <c r="E562" s="320">
        <v>2808</v>
      </c>
      <c r="F562" s="320">
        <v>3536</v>
      </c>
      <c r="G562" s="320">
        <v>4550</v>
      </c>
      <c r="H562" s="320">
        <v>5232</v>
      </c>
      <c r="I562" s="320">
        <v>5915</v>
      </c>
    </row>
    <row r="563" spans="1:9" x14ac:dyDescent="0.25">
      <c r="A563" s="319" t="s">
        <v>469</v>
      </c>
      <c r="B563" s="319">
        <v>75246</v>
      </c>
      <c r="C563" s="320">
        <v>1365</v>
      </c>
      <c r="D563" s="320">
        <v>1443</v>
      </c>
      <c r="E563" s="320">
        <v>1690</v>
      </c>
      <c r="F563" s="320">
        <v>2132</v>
      </c>
      <c r="G563" s="320">
        <v>2743</v>
      </c>
      <c r="H563" s="320">
        <v>3153</v>
      </c>
      <c r="I563" s="320">
        <v>3565</v>
      </c>
    </row>
    <row r="564" spans="1:9" x14ac:dyDescent="0.25">
      <c r="A564" s="319" t="s">
        <v>469</v>
      </c>
      <c r="B564" s="319">
        <v>75247</v>
      </c>
      <c r="C564" s="320">
        <v>1430</v>
      </c>
      <c r="D564" s="320">
        <v>1495</v>
      </c>
      <c r="E564" s="320">
        <v>1755</v>
      </c>
      <c r="F564" s="320">
        <v>2210</v>
      </c>
      <c r="G564" s="320">
        <v>2847</v>
      </c>
      <c r="H564" s="320">
        <v>3273</v>
      </c>
      <c r="I564" s="320">
        <v>3701</v>
      </c>
    </row>
    <row r="565" spans="1:9" x14ac:dyDescent="0.25">
      <c r="A565" s="319" t="s">
        <v>469</v>
      </c>
      <c r="B565" s="319">
        <v>75248</v>
      </c>
      <c r="C565" s="320">
        <v>2145</v>
      </c>
      <c r="D565" s="320">
        <v>2249</v>
      </c>
      <c r="E565" s="320">
        <v>2639</v>
      </c>
      <c r="F565" s="320">
        <v>3315</v>
      </c>
      <c r="G565" s="320">
        <v>4277</v>
      </c>
      <c r="H565" s="320">
        <v>4917</v>
      </c>
      <c r="I565" s="320">
        <v>5560</v>
      </c>
    </row>
    <row r="566" spans="1:9" x14ac:dyDescent="0.25">
      <c r="A566" s="319" t="s">
        <v>469</v>
      </c>
      <c r="B566" s="319">
        <v>75249</v>
      </c>
      <c r="C566" s="320">
        <v>2431</v>
      </c>
      <c r="D566" s="320">
        <v>2548</v>
      </c>
      <c r="E566" s="320">
        <v>2990</v>
      </c>
      <c r="F566" s="320">
        <v>3757</v>
      </c>
      <c r="G566" s="320">
        <v>4836</v>
      </c>
      <c r="H566" s="320">
        <v>5561</v>
      </c>
      <c r="I566" s="320">
        <v>6286</v>
      </c>
    </row>
    <row r="567" spans="1:9" x14ac:dyDescent="0.25">
      <c r="A567" s="319" t="s">
        <v>469</v>
      </c>
      <c r="B567" s="319">
        <v>75250</v>
      </c>
      <c r="C567" s="320">
        <v>1768</v>
      </c>
      <c r="D567" s="320">
        <v>1859</v>
      </c>
      <c r="E567" s="320">
        <v>2184</v>
      </c>
      <c r="F567" s="320">
        <v>2743</v>
      </c>
      <c r="G567" s="320">
        <v>3536</v>
      </c>
      <c r="H567" s="320">
        <v>4066</v>
      </c>
      <c r="I567" s="320">
        <v>4596</v>
      </c>
    </row>
    <row r="568" spans="1:9" x14ac:dyDescent="0.25">
      <c r="A568" s="319" t="s">
        <v>469</v>
      </c>
      <c r="B568" s="319">
        <v>75251</v>
      </c>
      <c r="C568" s="320">
        <v>2145</v>
      </c>
      <c r="D568" s="320">
        <v>2249</v>
      </c>
      <c r="E568" s="320">
        <v>2639</v>
      </c>
      <c r="F568" s="320">
        <v>3315</v>
      </c>
      <c r="G568" s="320">
        <v>4277</v>
      </c>
      <c r="H568" s="320">
        <v>4917</v>
      </c>
      <c r="I568" s="320">
        <v>5560</v>
      </c>
    </row>
    <row r="569" spans="1:9" x14ac:dyDescent="0.25">
      <c r="A569" s="319" t="s">
        <v>469</v>
      </c>
      <c r="B569" s="319">
        <v>75252</v>
      </c>
      <c r="C569" s="320">
        <v>1937</v>
      </c>
      <c r="D569" s="320">
        <v>2041</v>
      </c>
      <c r="E569" s="320">
        <v>2392</v>
      </c>
      <c r="F569" s="320">
        <v>3016</v>
      </c>
      <c r="G569" s="320">
        <v>3874</v>
      </c>
      <c r="H569" s="320">
        <v>4455</v>
      </c>
      <c r="I569" s="320">
        <v>5036</v>
      </c>
    </row>
    <row r="570" spans="1:9" x14ac:dyDescent="0.25">
      <c r="A570" s="319" t="s">
        <v>469</v>
      </c>
      <c r="B570" s="319">
        <v>75253</v>
      </c>
      <c r="C570" s="320">
        <v>1703</v>
      </c>
      <c r="D570" s="320">
        <v>1794</v>
      </c>
      <c r="E570" s="320">
        <v>2106</v>
      </c>
      <c r="F570" s="320">
        <v>2652</v>
      </c>
      <c r="G570" s="320">
        <v>3406</v>
      </c>
      <c r="H570" s="320">
        <v>3916</v>
      </c>
      <c r="I570" s="320">
        <v>4427</v>
      </c>
    </row>
    <row r="571" spans="1:9" x14ac:dyDescent="0.25">
      <c r="A571" s="319" t="s">
        <v>469</v>
      </c>
      <c r="B571" s="319">
        <v>75254</v>
      </c>
      <c r="C571" s="320">
        <v>2041</v>
      </c>
      <c r="D571" s="320">
        <v>2158</v>
      </c>
      <c r="E571" s="320">
        <v>2522</v>
      </c>
      <c r="F571" s="320">
        <v>3172</v>
      </c>
      <c r="G571" s="320">
        <v>4082</v>
      </c>
      <c r="H571" s="320">
        <v>4694</v>
      </c>
      <c r="I571" s="320">
        <v>5306</v>
      </c>
    </row>
    <row r="572" spans="1:9" x14ac:dyDescent="0.25">
      <c r="A572" s="319" t="s">
        <v>469</v>
      </c>
      <c r="B572" s="319">
        <v>75261</v>
      </c>
      <c r="C572" s="320">
        <v>1651</v>
      </c>
      <c r="D572" s="320">
        <v>1807</v>
      </c>
      <c r="E572" s="320">
        <v>2106</v>
      </c>
      <c r="F572" s="320">
        <v>2795</v>
      </c>
      <c r="G572" s="320">
        <v>3406</v>
      </c>
      <c r="H572" s="320">
        <v>3916</v>
      </c>
      <c r="I572" s="320">
        <v>4427</v>
      </c>
    </row>
    <row r="573" spans="1:9" x14ac:dyDescent="0.25">
      <c r="A573" s="319" t="s">
        <v>469</v>
      </c>
      <c r="B573" s="319">
        <v>75270</v>
      </c>
      <c r="C573" s="320">
        <v>1768</v>
      </c>
      <c r="D573" s="320">
        <v>1859</v>
      </c>
      <c r="E573" s="320">
        <v>2184</v>
      </c>
      <c r="F573" s="320">
        <v>2743</v>
      </c>
      <c r="G573" s="320">
        <v>3536</v>
      </c>
      <c r="H573" s="320">
        <v>4066</v>
      </c>
      <c r="I573" s="320">
        <v>4596</v>
      </c>
    </row>
    <row r="574" spans="1:9" x14ac:dyDescent="0.25">
      <c r="A574" s="319" t="s">
        <v>469</v>
      </c>
      <c r="B574" s="319">
        <v>75287</v>
      </c>
      <c r="C574" s="320">
        <v>2067</v>
      </c>
      <c r="D574" s="320">
        <v>2171</v>
      </c>
      <c r="E574" s="320">
        <v>2548</v>
      </c>
      <c r="F574" s="320">
        <v>3211</v>
      </c>
      <c r="G574" s="320">
        <v>4121</v>
      </c>
      <c r="H574" s="320">
        <v>4738</v>
      </c>
      <c r="I574" s="320">
        <v>5357</v>
      </c>
    </row>
    <row r="575" spans="1:9" x14ac:dyDescent="0.25">
      <c r="A575" s="319" t="s">
        <v>469</v>
      </c>
      <c r="B575" s="319">
        <v>75313</v>
      </c>
      <c r="C575" s="320">
        <v>1768</v>
      </c>
      <c r="D575" s="320">
        <v>1859</v>
      </c>
      <c r="E575" s="320">
        <v>2184</v>
      </c>
      <c r="F575" s="320">
        <v>2743</v>
      </c>
      <c r="G575" s="320">
        <v>3536</v>
      </c>
      <c r="H575" s="320">
        <v>4066</v>
      </c>
      <c r="I575" s="320">
        <v>4596</v>
      </c>
    </row>
    <row r="576" spans="1:9" x14ac:dyDescent="0.25">
      <c r="A576" s="319" t="s">
        <v>469</v>
      </c>
      <c r="B576" s="319">
        <v>75315</v>
      </c>
      <c r="C576" s="320">
        <v>1768</v>
      </c>
      <c r="D576" s="320">
        <v>1859</v>
      </c>
      <c r="E576" s="320">
        <v>2184</v>
      </c>
      <c r="F576" s="320">
        <v>2743</v>
      </c>
      <c r="G576" s="320">
        <v>3536</v>
      </c>
      <c r="H576" s="320">
        <v>4066</v>
      </c>
      <c r="I576" s="320">
        <v>4596</v>
      </c>
    </row>
    <row r="577" spans="1:9" x14ac:dyDescent="0.25">
      <c r="A577" s="319" t="s">
        <v>469</v>
      </c>
      <c r="B577" s="319">
        <v>75336</v>
      </c>
      <c r="C577" s="320">
        <v>1768</v>
      </c>
      <c r="D577" s="320">
        <v>1859</v>
      </c>
      <c r="E577" s="320">
        <v>2184</v>
      </c>
      <c r="F577" s="320">
        <v>2743</v>
      </c>
      <c r="G577" s="320">
        <v>3536</v>
      </c>
      <c r="H577" s="320">
        <v>4066</v>
      </c>
      <c r="I577" s="320">
        <v>4596</v>
      </c>
    </row>
    <row r="578" spans="1:9" x14ac:dyDescent="0.25">
      <c r="A578" s="319" t="s">
        <v>469</v>
      </c>
      <c r="B578" s="319">
        <v>75339</v>
      </c>
      <c r="C578" s="320">
        <v>1768</v>
      </c>
      <c r="D578" s="320">
        <v>1859</v>
      </c>
      <c r="E578" s="320">
        <v>2184</v>
      </c>
      <c r="F578" s="320">
        <v>2743</v>
      </c>
      <c r="G578" s="320">
        <v>3536</v>
      </c>
      <c r="H578" s="320">
        <v>4066</v>
      </c>
      <c r="I578" s="320">
        <v>4596</v>
      </c>
    </row>
    <row r="579" spans="1:9" x14ac:dyDescent="0.25">
      <c r="A579" s="319" t="s">
        <v>469</v>
      </c>
      <c r="B579" s="319">
        <v>75342</v>
      </c>
      <c r="C579" s="320">
        <v>1768</v>
      </c>
      <c r="D579" s="320">
        <v>1859</v>
      </c>
      <c r="E579" s="320">
        <v>2184</v>
      </c>
      <c r="F579" s="320">
        <v>2743</v>
      </c>
      <c r="G579" s="320">
        <v>3536</v>
      </c>
      <c r="H579" s="320">
        <v>4066</v>
      </c>
      <c r="I579" s="320">
        <v>4596</v>
      </c>
    </row>
    <row r="580" spans="1:9" x14ac:dyDescent="0.25">
      <c r="A580" s="319" t="s">
        <v>469</v>
      </c>
      <c r="B580" s="319">
        <v>75354</v>
      </c>
      <c r="C580" s="320">
        <v>1768</v>
      </c>
      <c r="D580" s="320">
        <v>1859</v>
      </c>
      <c r="E580" s="320">
        <v>2184</v>
      </c>
      <c r="F580" s="320">
        <v>2743</v>
      </c>
      <c r="G580" s="320">
        <v>3536</v>
      </c>
      <c r="H580" s="320">
        <v>4066</v>
      </c>
      <c r="I580" s="320">
        <v>4596</v>
      </c>
    </row>
    <row r="581" spans="1:9" x14ac:dyDescent="0.25">
      <c r="A581" s="319" t="s">
        <v>469</v>
      </c>
      <c r="B581" s="319">
        <v>75355</v>
      </c>
      <c r="C581" s="320">
        <v>1768</v>
      </c>
      <c r="D581" s="320">
        <v>1859</v>
      </c>
      <c r="E581" s="320">
        <v>2184</v>
      </c>
      <c r="F581" s="320">
        <v>2743</v>
      </c>
      <c r="G581" s="320">
        <v>3536</v>
      </c>
      <c r="H581" s="320">
        <v>4066</v>
      </c>
      <c r="I581" s="320">
        <v>4596</v>
      </c>
    </row>
    <row r="582" spans="1:9" x14ac:dyDescent="0.25">
      <c r="A582" s="319" t="s">
        <v>469</v>
      </c>
      <c r="B582" s="319">
        <v>75356</v>
      </c>
      <c r="C582" s="320">
        <v>1768</v>
      </c>
      <c r="D582" s="320">
        <v>1859</v>
      </c>
      <c r="E582" s="320">
        <v>2184</v>
      </c>
      <c r="F582" s="320">
        <v>2743</v>
      </c>
      <c r="G582" s="320">
        <v>3536</v>
      </c>
      <c r="H582" s="320">
        <v>4066</v>
      </c>
      <c r="I582" s="320">
        <v>4596</v>
      </c>
    </row>
    <row r="583" spans="1:9" x14ac:dyDescent="0.25">
      <c r="A583" s="319" t="s">
        <v>469</v>
      </c>
      <c r="B583" s="319">
        <v>75357</v>
      </c>
      <c r="C583" s="320">
        <v>1768</v>
      </c>
      <c r="D583" s="320">
        <v>1859</v>
      </c>
      <c r="E583" s="320">
        <v>2184</v>
      </c>
      <c r="F583" s="320">
        <v>2743</v>
      </c>
      <c r="G583" s="320">
        <v>3536</v>
      </c>
      <c r="H583" s="320">
        <v>4066</v>
      </c>
      <c r="I583" s="320">
        <v>4596</v>
      </c>
    </row>
    <row r="584" spans="1:9" x14ac:dyDescent="0.25">
      <c r="A584" s="319" t="s">
        <v>469</v>
      </c>
      <c r="B584" s="319">
        <v>75360</v>
      </c>
      <c r="C584" s="320">
        <v>1768</v>
      </c>
      <c r="D584" s="320">
        <v>1859</v>
      </c>
      <c r="E584" s="320">
        <v>2184</v>
      </c>
      <c r="F584" s="320">
        <v>2743</v>
      </c>
      <c r="G584" s="320">
        <v>3536</v>
      </c>
      <c r="H584" s="320">
        <v>4066</v>
      </c>
      <c r="I584" s="320">
        <v>4596</v>
      </c>
    </row>
    <row r="585" spans="1:9" x14ac:dyDescent="0.25">
      <c r="A585" s="319" t="s">
        <v>469</v>
      </c>
      <c r="B585" s="319">
        <v>75367</v>
      </c>
      <c r="C585" s="320">
        <v>1768</v>
      </c>
      <c r="D585" s="320">
        <v>1859</v>
      </c>
      <c r="E585" s="320">
        <v>2184</v>
      </c>
      <c r="F585" s="320">
        <v>2743</v>
      </c>
      <c r="G585" s="320">
        <v>3536</v>
      </c>
      <c r="H585" s="320">
        <v>4066</v>
      </c>
      <c r="I585" s="320">
        <v>4596</v>
      </c>
    </row>
    <row r="586" spans="1:9" x14ac:dyDescent="0.25">
      <c r="A586" s="319" t="s">
        <v>469</v>
      </c>
      <c r="B586" s="319">
        <v>75370</v>
      </c>
      <c r="C586" s="320">
        <v>2184</v>
      </c>
      <c r="D586" s="320">
        <v>2301</v>
      </c>
      <c r="E586" s="320">
        <v>2691</v>
      </c>
      <c r="F586" s="320">
        <v>3380</v>
      </c>
      <c r="G586" s="320">
        <v>4355</v>
      </c>
      <c r="H586" s="320">
        <v>5007</v>
      </c>
      <c r="I586" s="320">
        <v>5661</v>
      </c>
    </row>
    <row r="587" spans="1:9" x14ac:dyDescent="0.25">
      <c r="A587" s="319" t="s">
        <v>469</v>
      </c>
      <c r="B587" s="319">
        <v>75371</v>
      </c>
      <c r="C587" s="320">
        <v>1768</v>
      </c>
      <c r="D587" s="320">
        <v>1859</v>
      </c>
      <c r="E587" s="320">
        <v>2184</v>
      </c>
      <c r="F587" s="320">
        <v>2743</v>
      </c>
      <c r="G587" s="320">
        <v>3536</v>
      </c>
      <c r="H587" s="320">
        <v>4066</v>
      </c>
      <c r="I587" s="320">
        <v>4596</v>
      </c>
    </row>
    <row r="588" spans="1:9" x14ac:dyDescent="0.25">
      <c r="A588" s="319" t="s">
        <v>469</v>
      </c>
      <c r="B588" s="319">
        <v>75372</v>
      </c>
      <c r="C588" s="320">
        <v>1768</v>
      </c>
      <c r="D588" s="320">
        <v>1859</v>
      </c>
      <c r="E588" s="320">
        <v>2184</v>
      </c>
      <c r="F588" s="320">
        <v>2743</v>
      </c>
      <c r="G588" s="320">
        <v>3536</v>
      </c>
      <c r="H588" s="320">
        <v>4066</v>
      </c>
      <c r="I588" s="320">
        <v>4596</v>
      </c>
    </row>
    <row r="589" spans="1:9" x14ac:dyDescent="0.25">
      <c r="A589" s="319" t="s">
        <v>469</v>
      </c>
      <c r="B589" s="319">
        <v>75374</v>
      </c>
      <c r="C589" s="320">
        <v>1768</v>
      </c>
      <c r="D589" s="320">
        <v>1859</v>
      </c>
      <c r="E589" s="320">
        <v>2184</v>
      </c>
      <c r="F589" s="320">
        <v>2743</v>
      </c>
      <c r="G589" s="320">
        <v>3536</v>
      </c>
      <c r="H589" s="320">
        <v>4066</v>
      </c>
      <c r="I589" s="320">
        <v>4596</v>
      </c>
    </row>
    <row r="590" spans="1:9" x14ac:dyDescent="0.25">
      <c r="A590" s="319" t="s">
        <v>469</v>
      </c>
      <c r="B590" s="319">
        <v>75376</v>
      </c>
      <c r="C590" s="320">
        <v>1768</v>
      </c>
      <c r="D590" s="320">
        <v>1859</v>
      </c>
      <c r="E590" s="320">
        <v>2184</v>
      </c>
      <c r="F590" s="320">
        <v>2743</v>
      </c>
      <c r="G590" s="320">
        <v>3536</v>
      </c>
      <c r="H590" s="320">
        <v>4066</v>
      </c>
      <c r="I590" s="320">
        <v>4596</v>
      </c>
    </row>
    <row r="591" spans="1:9" x14ac:dyDescent="0.25">
      <c r="A591" s="319" t="s">
        <v>469</v>
      </c>
      <c r="B591" s="319">
        <v>75378</v>
      </c>
      <c r="C591" s="320">
        <v>1768</v>
      </c>
      <c r="D591" s="320">
        <v>1859</v>
      </c>
      <c r="E591" s="320">
        <v>2184</v>
      </c>
      <c r="F591" s="320">
        <v>2743</v>
      </c>
      <c r="G591" s="320">
        <v>3536</v>
      </c>
      <c r="H591" s="320">
        <v>4066</v>
      </c>
      <c r="I591" s="320">
        <v>4596</v>
      </c>
    </row>
    <row r="592" spans="1:9" x14ac:dyDescent="0.25">
      <c r="A592" s="319" t="s">
        <v>469</v>
      </c>
      <c r="B592" s="319">
        <v>75379</v>
      </c>
      <c r="C592" s="320">
        <v>2184</v>
      </c>
      <c r="D592" s="320">
        <v>2301</v>
      </c>
      <c r="E592" s="320">
        <v>2691</v>
      </c>
      <c r="F592" s="320">
        <v>3380</v>
      </c>
      <c r="G592" s="320">
        <v>4355</v>
      </c>
      <c r="H592" s="320">
        <v>5007</v>
      </c>
      <c r="I592" s="320">
        <v>5661</v>
      </c>
    </row>
    <row r="593" spans="1:9" x14ac:dyDescent="0.25">
      <c r="A593" s="319" t="s">
        <v>469</v>
      </c>
      <c r="B593" s="319">
        <v>75380</v>
      </c>
      <c r="C593" s="320">
        <v>1768</v>
      </c>
      <c r="D593" s="320">
        <v>1859</v>
      </c>
      <c r="E593" s="320">
        <v>2184</v>
      </c>
      <c r="F593" s="320">
        <v>2743</v>
      </c>
      <c r="G593" s="320">
        <v>3536</v>
      </c>
      <c r="H593" s="320">
        <v>4066</v>
      </c>
      <c r="I593" s="320">
        <v>4596</v>
      </c>
    </row>
    <row r="594" spans="1:9" x14ac:dyDescent="0.25">
      <c r="A594" s="319" t="s">
        <v>469</v>
      </c>
      <c r="B594" s="319">
        <v>75381</v>
      </c>
      <c r="C594" s="320">
        <v>1768</v>
      </c>
      <c r="D594" s="320">
        <v>1859</v>
      </c>
      <c r="E594" s="320">
        <v>2184</v>
      </c>
      <c r="F594" s="320">
        <v>2743</v>
      </c>
      <c r="G594" s="320">
        <v>3536</v>
      </c>
      <c r="H594" s="320">
        <v>4066</v>
      </c>
      <c r="I594" s="320">
        <v>4596</v>
      </c>
    </row>
    <row r="595" spans="1:9" x14ac:dyDescent="0.25">
      <c r="A595" s="319" t="s">
        <v>469</v>
      </c>
      <c r="B595" s="319">
        <v>75382</v>
      </c>
      <c r="C595" s="320">
        <v>1768</v>
      </c>
      <c r="D595" s="320">
        <v>1859</v>
      </c>
      <c r="E595" s="320">
        <v>2184</v>
      </c>
      <c r="F595" s="320">
        <v>2743</v>
      </c>
      <c r="G595" s="320">
        <v>3536</v>
      </c>
      <c r="H595" s="320">
        <v>4066</v>
      </c>
      <c r="I595" s="320">
        <v>4596</v>
      </c>
    </row>
    <row r="596" spans="1:9" x14ac:dyDescent="0.25">
      <c r="A596" s="319" t="s">
        <v>469</v>
      </c>
      <c r="B596" s="319">
        <v>75390</v>
      </c>
      <c r="C596" s="320">
        <v>1768</v>
      </c>
      <c r="D596" s="320">
        <v>1859</v>
      </c>
      <c r="E596" s="320">
        <v>2184</v>
      </c>
      <c r="F596" s="320">
        <v>2743</v>
      </c>
      <c r="G596" s="320">
        <v>3536</v>
      </c>
      <c r="H596" s="320">
        <v>4066</v>
      </c>
      <c r="I596" s="320">
        <v>4596</v>
      </c>
    </row>
    <row r="597" spans="1:9" x14ac:dyDescent="0.25">
      <c r="A597" s="319" t="s">
        <v>469</v>
      </c>
      <c r="B597" s="319">
        <v>75398</v>
      </c>
      <c r="C597" s="320">
        <v>1768</v>
      </c>
      <c r="D597" s="320">
        <v>1859</v>
      </c>
      <c r="E597" s="320">
        <v>2184</v>
      </c>
      <c r="F597" s="320">
        <v>2743</v>
      </c>
      <c r="G597" s="320">
        <v>3536</v>
      </c>
      <c r="H597" s="320">
        <v>4066</v>
      </c>
      <c r="I597" s="320">
        <v>4596</v>
      </c>
    </row>
    <row r="598" spans="1:9" x14ac:dyDescent="0.25">
      <c r="A598" s="319" t="s">
        <v>469</v>
      </c>
      <c r="B598" s="319">
        <v>75401</v>
      </c>
      <c r="C598" s="320">
        <v>1417</v>
      </c>
      <c r="D598" s="320">
        <v>1482</v>
      </c>
      <c r="E598" s="320">
        <v>1742</v>
      </c>
      <c r="F598" s="320">
        <v>2197</v>
      </c>
      <c r="G598" s="320">
        <v>2821</v>
      </c>
      <c r="H598" s="320">
        <v>3243</v>
      </c>
      <c r="I598" s="320">
        <v>3667</v>
      </c>
    </row>
    <row r="599" spans="1:9" x14ac:dyDescent="0.25">
      <c r="A599" s="319" t="s">
        <v>469</v>
      </c>
      <c r="B599" s="319">
        <v>75402</v>
      </c>
      <c r="C599" s="320">
        <v>1638</v>
      </c>
      <c r="D599" s="320">
        <v>1716</v>
      </c>
      <c r="E599" s="320">
        <v>2015</v>
      </c>
      <c r="F599" s="320">
        <v>2535</v>
      </c>
      <c r="G599" s="320">
        <v>3263</v>
      </c>
      <c r="H599" s="320">
        <v>3751</v>
      </c>
      <c r="I599" s="320">
        <v>4241</v>
      </c>
    </row>
    <row r="600" spans="1:9" x14ac:dyDescent="0.25">
      <c r="A600" s="319" t="s">
        <v>469</v>
      </c>
      <c r="B600" s="319">
        <v>75403</v>
      </c>
      <c r="C600" s="320">
        <v>1456</v>
      </c>
      <c r="D600" s="320">
        <v>1534</v>
      </c>
      <c r="E600" s="320">
        <v>1794</v>
      </c>
      <c r="F600" s="320">
        <v>2262</v>
      </c>
      <c r="G600" s="320">
        <v>2899</v>
      </c>
      <c r="H600" s="320">
        <v>3333</v>
      </c>
      <c r="I600" s="320">
        <v>3768</v>
      </c>
    </row>
    <row r="601" spans="1:9" x14ac:dyDescent="0.25">
      <c r="A601" s="319" t="s">
        <v>469</v>
      </c>
      <c r="B601" s="319">
        <v>75404</v>
      </c>
      <c r="C601" s="320">
        <v>1456</v>
      </c>
      <c r="D601" s="320">
        <v>1534</v>
      </c>
      <c r="E601" s="320">
        <v>1794</v>
      </c>
      <c r="F601" s="320">
        <v>2262</v>
      </c>
      <c r="G601" s="320">
        <v>2899</v>
      </c>
      <c r="H601" s="320">
        <v>3333</v>
      </c>
      <c r="I601" s="320">
        <v>3768</v>
      </c>
    </row>
    <row r="602" spans="1:9" x14ac:dyDescent="0.25">
      <c r="A602" s="319" t="s">
        <v>469</v>
      </c>
      <c r="B602" s="319">
        <v>75407</v>
      </c>
      <c r="C602" s="320">
        <v>2093</v>
      </c>
      <c r="D602" s="320">
        <v>2197</v>
      </c>
      <c r="E602" s="320">
        <v>2574</v>
      </c>
      <c r="F602" s="320">
        <v>3237</v>
      </c>
      <c r="G602" s="320">
        <v>4173</v>
      </c>
      <c r="H602" s="320">
        <v>4798</v>
      </c>
      <c r="I602" s="320">
        <v>5424</v>
      </c>
    </row>
    <row r="603" spans="1:9" x14ac:dyDescent="0.25">
      <c r="A603" s="319" t="s">
        <v>469</v>
      </c>
      <c r="B603" s="319">
        <v>75409</v>
      </c>
      <c r="C603" s="320">
        <v>2574</v>
      </c>
      <c r="D603" s="320">
        <v>2704</v>
      </c>
      <c r="E603" s="320">
        <v>3172</v>
      </c>
      <c r="F603" s="320">
        <v>3991</v>
      </c>
      <c r="G603" s="320">
        <v>5135</v>
      </c>
      <c r="H603" s="320">
        <v>5904</v>
      </c>
      <c r="I603" s="320">
        <v>6675</v>
      </c>
    </row>
    <row r="604" spans="1:9" x14ac:dyDescent="0.25">
      <c r="A604" s="319" t="s">
        <v>469</v>
      </c>
      <c r="B604" s="319">
        <v>75422</v>
      </c>
      <c r="C604" s="320">
        <v>1365</v>
      </c>
      <c r="D604" s="320">
        <v>1430</v>
      </c>
      <c r="E604" s="320">
        <v>1677</v>
      </c>
      <c r="F604" s="320">
        <v>2106</v>
      </c>
      <c r="G604" s="320">
        <v>2717</v>
      </c>
      <c r="H604" s="320">
        <v>3123</v>
      </c>
      <c r="I604" s="320">
        <v>3532</v>
      </c>
    </row>
    <row r="605" spans="1:9" x14ac:dyDescent="0.25">
      <c r="A605" s="319" t="s">
        <v>469</v>
      </c>
      <c r="B605" s="319">
        <v>75423</v>
      </c>
      <c r="C605" s="320">
        <v>1456</v>
      </c>
      <c r="D605" s="320">
        <v>1534</v>
      </c>
      <c r="E605" s="320">
        <v>1794</v>
      </c>
      <c r="F605" s="320">
        <v>2262</v>
      </c>
      <c r="G605" s="320">
        <v>2899</v>
      </c>
      <c r="H605" s="320">
        <v>3333</v>
      </c>
      <c r="I605" s="320">
        <v>3768</v>
      </c>
    </row>
    <row r="606" spans="1:9" x14ac:dyDescent="0.25">
      <c r="A606" s="319" t="s">
        <v>469</v>
      </c>
      <c r="B606" s="319">
        <v>75424</v>
      </c>
      <c r="C606" s="320">
        <v>1703</v>
      </c>
      <c r="D606" s="320">
        <v>1781</v>
      </c>
      <c r="E606" s="320">
        <v>2093</v>
      </c>
      <c r="F606" s="320">
        <v>2639</v>
      </c>
      <c r="G606" s="320">
        <v>3393</v>
      </c>
      <c r="H606" s="320">
        <v>3901</v>
      </c>
      <c r="I606" s="320">
        <v>4410</v>
      </c>
    </row>
    <row r="607" spans="1:9" x14ac:dyDescent="0.25">
      <c r="A607" s="319" t="s">
        <v>469</v>
      </c>
      <c r="B607" s="319">
        <v>75428</v>
      </c>
      <c r="C607" s="320">
        <v>1313</v>
      </c>
      <c r="D607" s="320">
        <v>1378</v>
      </c>
      <c r="E607" s="320">
        <v>1612</v>
      </c>
      <c r="F607" s="320">
        <v>2028</v>
      </c>
      <c r="G607" s="320">
        <v>2613</v>
      </c>
      <c r="H607" s="320">
        <v>3004</v>
      </c>
      <c r="I607" s="320">
        <v>3396</v>
      </c>
    </row>
    <row r="608" spans="1:9" x14ac:dyDescent="0.25">
      <c r="A608" s="319" t="s">
        <v>469</v>
      </c>
      <c r="B608" s="319">
        <v>75433</v>
      </c>
      <c r="C608" s="320">
        <v>1456</v>
      </c>
      <c r="D608" s="320">
        <v>1534</v>
      </c>
      <c r="E608" s="320">
        <v>1794</v>
      </c>
      <c r="F608" s="320">
        <v>2262</v>
      </c>
      <c r="G608" s="320">
        <v>2899</v>
      </c>
      <c r="H608" s="320">
        <v>3333</v>
      </c>
      <c r="I608" s="320">
        <v>3768</v>
      </c>
    </row>
    <row r="609" spans="1:9" x14ac:dyDescent="0.25">
      <c r="A609" s="319" t="s">
        <v>469</v>
      </c>
      <c r="B609" s="319">
        <v>75442</v>
      </c>
      <c r="C609" s="320">
        <v>1794</v>
      </c>
      <c r="D609" s="320">
        <v>1885</v>
      </c>
      <c r="E609" s="320">
        <v>2210</v>
      </c>
      <c r="F609" s="320">
        <v>2782</v>
      </c>
      <c r="G609" s="320">
        <v>3575</v>
      </c>
      <c r="H609" s="320">
        <v>4110</v>
      </c>
      <c r="I609" s="320">
        <v>4647</v>
      </c>
    </row>
    <row r="610" spans="1:9" x14ac:dyDescent="0.25">
      <c r="A610" s="319" t="s">
        <v>469</v>
      </c>
      <c r="B610" s="319">
        <v>75448</v>
      </c>
      <c r="C610" s="320">
        <v>1456</v>
      </c>
      <c r="D610" s="320">
        <v>1534</v>
      </c>
      <c r="E610" s="320">
        <v>1794</v>
      </c>
      <c r="F610" s="320">
        <v>2262</v>
      </c>
      <c r="G610" s="320">
        <v>2899</v>
      </c>
      <c r="H610" s="320">
        <v>3333</v>
      </c>
      <c r="I610" s="320">
        <v>3768</v>
      </c>
    </row>
    <row r="611" spans="1:9" x14ac:dyDescent="0.25">
      <c r="A611" s="319" t="s">
        <v>469</v>
      </c>
      <c r="B611" s="319">
        <v>75449</v>
      </c>
      <c r="C611" s="320">
        <v>1365</v>
      </c>
      <c r="D611" s="320">
        <v>1443</v>
      </c>
      <c r="E611" s="320">
        <v>1690</v>
      </c>
      <c r="F611" s="320">
        <v>2132</v>
      </c>
      <c r="G611" s="320">
        <v>2743</v>
      </c>
      <c r="H611" s="320">
        <v>3153</v>
      </c>
      <c r="I611" s="320">
        <v>3565</v>
      </c>
    </row>
    <row r="612" spans="1:9" x14ac:dyDescent="0.25">
      <c r="A612" s="319" t="s">
        <v>469</v>
      </c>
      <c r="B612" s="319">
        <v>75452</v>
      </c>
      <c r="C612" s="320">
        <v>1378</v>
      </c>
      <c r="D612" s="320">
        <v>1456</v>
      </c>
      <c r="E612" s="320">
        <v>1703</v>
      </c>
      <c r="F612" s="320">
        <v>2145</v>
      </c>
      <c r="G612" s="320">
        <v>2756</v>
      </c>
      <c r="H612" s="320">
        <v>3169</v>
      </c>
      <c r="I612" s="320">
        <v>3582</v>
      </c>
    </row>
    <row r="613" spans="1:9" x14ac:dyDescent="0.25">
      <c r="A613" s="319" t="s">
        <v>469</v>
      </c>
      <c r="B613" s="319">
        <v>75453</v>
      </c>
      <c r="C613" s="320">
        <v>1599</v>
      </c>
      <c r="D613" s="320">
        <v>1690</v>
      </c>
      <c r="E613" s="320">
        <v>1976</v>
      </c>
      <c r="F613" s="320">
        <v>2483</v>
      </c>
      <c r="G613" s="320">
        <v>3198</v>
      </c>
      <c r="H613" s="320">
        <v>3677</v>
      </c>
      <c r="I613" s="320">
        <v>4157</v>
      </c>
    </row>
    <row r="614" spans="1:9" x14ac:dyDescent="0.25">
      <c r="A614" s="319" t="s">
        <v>469</v>
      </c>
      <c r="B614" s="319">
        <v>75454</v>
      </c>
      <c r="C614" s="320">
        <v>2782</v>
      </c>
      <c r="D614" s="320">
        <v>2925</v>
      </c>
      <c r="E614" s="320">
        <v>3432</v>
      </c>
      <c r="F614" s="320">
        <v>4316</v>
      </c>
      <c r="G614" s="320">
        <v>5564</v>
      </c>
      <c r="H614" s="320">
        <v>6398</v>
      </c>
      <c r="I614" s="320">
        <v>7233</v>
      </c>
    </row>
    <row r="615" spans="1:9" x14ac:dyDescent="0.25">
      <c r="A615" s="319" t="s">
        <v>469</v>
      </c>
      <c r="B615" s="319">
        <v>75458</v>
      </c>
      <c r="C615" s="320">
        <v>1456</v>
      </c>
      <c r="D615" s="320">
        <v>1534</v>
      </c>
      <c r="E615" s="320">
        <v>1794</v>
      </c>
      <c r="F615" s="320">
        <v>2262</v>
      </c>
      <c r="G615" s="320">
        <v>2899</v>
      </c>
      <c r="H615" s="320">
        <v>3333</v>
      </c>
      <c r="I615" s="320">
        <v>3768</v>
      </c>
    </row>
    <row r="616" spans="1:9" x14ac:dyDescent="0.25">
      <c r="A616" s="319" t="s">
        <v>469</v>
      </c>
      <c r="B616" s="319">
        <v>75469</v>
      </c>
      <c r="C616" s="320">
        <v>1456</v>
      </c>
      <c r="D616" s="320">
        <v>1534</v>
      </c>
      <c r="E616" s="320">
        <v>1794</v>
      </c>
      <c r="F616" s="320">
        <v>2262</v>
      </c>
      <c r="G616" s="320">
        <v>2899</v>
      </c>
      <c r="H616" s="320">
        <v>3333</v>
      </c>
      <c r="I616" s="320">
        <v>3768</v>
      </c>
    </row>
    <row r="617" spans="1:9" x14ac:dyDescent="0.25">
      <c r="A617" s="319" t="s">
        <v>469</v>
      </c>
      <c r="B617" s="319">
        <v>75474</v>
      </c>
      <c r="C617" s="320">
        <v>1391</v>
      </c>
      <c r="D617" s="320">
        <v>1469</v>
      </c>
      <c r="E617" s="320">
        <v>1716</v>
      </c>
      <c r="F617" s="320">
        <v>2158</v>
      </c>
      <c r="G617" s="320">
        <v>2782</v>
      </c>
      <c r="H617" s="320">
        <v>3199</v>
      </c>
      <c r="I617" s="320">
        <v>3616</v>
      </c>
    </row>
    <row r="618" spans="1:9" x14ac:dyDescent="0.25">
      <c r="A618" s="319" t="s">
        <v>469</v>
      </c>
      <c r="B618" s="319">
        <v>75485</v>
      </c>
      <c r="C618" s="320">
        <v>2184</v>
      </c>
      <c r="D618" s="320">
        <v>2301</v>
      </c>
      <c r="E618" s="320">
        <v>2691</v>
      </c>
      <c r="F618" s="320">
        <v>3380</v>
      </c>
      <c r="G618" s="320">
        <v>4355</v>
      </c>
      <c r="H618" s="320">
        <v>5007</v>
      </c>
      <c r="I618" s="320">
        <v>5661</v>
      </c>
    </row>
    <row r="619" spans="1:9" x14ac:dyDescent="0.25">
      <c r="A619" s="319" t="s">
        <v>469</v>
      </c>
      <c r="B619" s="319">
        <v>75491</v>
      </c>
      <c r="C619" s="320">
        <v>962</v>
      </c>
      <c r="D619" s="320">
        <v>1118</v>
      </c>
      <c r="E619" s="320">
        <v>1313</v>
      </c>
      <c r="F619" s="320">
        <v>1794</v>
      </c>
      <c r="G619" s="320">
        <v>2223</v>
      </c>
      <c r="H619" s="320">
        <v>2555</v>
      </c>
      <c r="I619" s="320">
        <v>2889</v>
      </c>
    </row>
    <row r="620" spans="1:9" x14ac:dyDescent="0.25">
      <c r="A620" s="319" t="s">
        <v>469</v>
      </c>
      <c r="B620" s="319">
        <v>75495</v>
      </c>
      <c r="C620" s="320">
        <v>1352</v>
      </c>
      <c r="D620" s="320">
        <v>1560</v>
      </c>
      <c r="E620" s="320">
        <v>1833</v>
      </c>
      <c r="F620" s="320">
        <v>2496</v>
      </c>
      <c r="G620" s="320">
        <v>3107</v>
      </c>
      <c r="H620" s="320">
        <v>3572</v>
      </c>
      <c r="I620" s="320">
        <v>4039</v>
      </c>
    </row>
    <row r="621" spans="1:9" x14ac:dyDescent="0.25">
      <c r="A621" s="319" t="s">
        <v>469</v>
      </c>
      <c r="B621" s="319">
        <v>75496</v>
      </c>
      <c r="C621" s="320">
        <v>1313</v>
      </c>
      <c r="D621" s="320">
        <v>1391</v>
      </c>
      <c r="E621" s="320">
        <v>1625</v>
      </c>
      <c r="F621" s="320">
        <v>2041</v>
      </c>
      <c r="G621" s="320">
        <v>2626</v>
      </c>
      <c r="H621" s="320">
        <v>3019</v>
      </c>
      <c r="I621" s="320">
        <v>3413</v>
      </c>
    </row>
    <row r="622" spans="1:9" x14ac:dyDescent="0.25">
      <c r="A622" s="319" t="s">
        <v>469</v>
      </c>
      <c r="B622" s="319">
        <v>76041</v>
      </c>
      <c r="C622" s="320">
        <v>1638</v>
      </c>
      <c r="D622" s="320">
        <v>1729</v>
      </c>
      <c r="E622" s="320">
        <v>2028</v>
      </c>
      <c r="F622" s="320">
        <v>2561</v>
      </c>
      <c r="G622" s="320">
        <v>3289</v>
      </c>
      <c r="H622" s="320">
        <v>3781</v>
      </c>
      <c r="I622" s="320">
        <v>4275</v>
      </c>
    </row>
    <row r="623" spans="1:9" x14ac:dyDescent="0.25">
      <c r="A623" s="319" t="s">
        <v>469</v>
      </c>
      <c r="B623" s="319">
        <v>76050</v>
      </c>
      <c r="C623" s="320">
        <v>1482</v>
      </c>
      <c r="D623" s="320">
        <v>1612</v>
      </c>
      <c r="E623" s="320">
        <v>1885</v>
      </c>
      <c r="F623" s="320">
        <v>2496</v>
      </c>
      <c r="G623" s="320">
        <v>3055</v>
      </c>
      <c r="H623" s="320">
        <v>3512</v>
      </c>
      <c r="I623" s="320">
        <v>3971</v>
      </c>
    </row>
    <row r="624" spans="1:9" x14ac:dyDescent="0.25">
      <c r="A624" s="319" t="s">
        <v>469</v>
      </c>
      <c r="B624" s="319">
        <v>76051</v>
      </c>
      <c r="C624" s="320">
        <v>2210</v>
      </c>
      <c r="D624" s="320">
        <v>2418</v>
      </c>
      <c r="E624" s="320">
        <v>2821</v>
      </c>
      <c r="F624" s="320">
        <v>3744</v>
      </c>
      <c r="G624" s="320">
        <v>4563</v>
      </c>
      <c r="H624" s="320">
        <v>5246</v>
      </c>
      <c r="I624" s="320">
        <v>5931</v>
      </c>
    </row>
    <row r="625" spans="1:9" x14ac:dyDescent="0.25">
      <c r="A625" s="319" t="s">
        <v>469</v>
      </c>
      <c r="B625" s="319">
        <v>76052</v>
      </c>
      <c r="C625" s="320">
        <v>2301</v>
      </c>
      <c r="D625" s="320">
        <v>2496</v>
      </c>
      <c r="E625" s="320">
        <v>2925</v>
      </c>
      <c r="F625" s="320">
        <v>3835</v>
      </c>
      <c r="G625" s="320">
        <v>4719</v>
      </c>
      <c r="H625" s="320">
        <v>5426</v>
      </c>
      <c r="I625" s="320">
        <v>6134</v>
      </c>
    </row>
    <row r="626" spans="1:9" x14ac:dyDescent="0.25">
      <c r="A626" s="319" t="s">
        <v>469</v>
      </c>
      <c r="B626" s="319">
        <v>76055</v>
      </c>
      <c r="C626" s="320">
        <v>1703</v>
      </c>
      <c r="D626" s="320">
        <v>1781</v>
      </c>
      <c r="E626" s="320">
        <v>2093</v>
      </c>
      <c r="F626" s="320">
        <v>2639</v>
      </c>
      <c r="G626" s="320">
        <v>3393</v>
      </c>
      <c r="H626" s="320">
        <v>3901</v>
      </c>
      <c r="I626" s="320">
        <v>4410</v>
      </c>
    </row>
    <row r="627" spans="1:9" x14ac:dyDescent="0.25">
      <c r="A627" s="319" t="s">
        <v>469</v>
      </c>
      <c r="B627" s="319">
        <v>76063</v>
      </c>
      <c r="C627" s="320">
        <v>2041</v>
      </c>
      <c r="D627" s="320">
        <v>2223</v>
      </c>
      <c r="E627" s="320">
        <v>2600</v>
      </c>
      <c r="F627" s="320">
        <v>3445</v>
      </c>
      <c r="G627" s="320">
        <v>4199</v>
      </c>
      <c r="H627" s="320">
        <v>4828</v>
      </c>
      <c r="I627" s="320">
        <v>5458</v>
      </c>
    </row>
    <row r="628" spans="1:9" x14ac:dyDescent="0.25">
      <c r="A628" s="319" t="s">
        <v>469</v>
      </c>
      <c r="B628" s="319">
        <v>76064</v>
      </c>
      <c r="C628" s="320">
        <v>1794</v>
      </c>
      <c r="D628" s="320">
        <v>1885</v>
      </c>
      <c r="E628" s="320">
        <v>2210</v>
      </c>
      <c r="F628" s="320">
        <v>2782</v>
      </c>
      <c r="G628" s="320">
        <v>3575</v>
      </c>
      <c r="H628" s="320">
        <v>4110</v>
      </c>
      <c r="I628" s="320">
        <v>4647</v>
      </c>
    </row>
    <row r="629" spans="1:9" x14ac:dyDescent="0.25">
      <c r="A629" s="319" t="s">
        <v>469</v>
      </c>
      <c r="B629" s="319">
        <v>76065</v>
      </c>
      <c r="C629" s="320">
        <v>1924</v>
      </c>
      <c r="D629" s="320">
        <v>2028</v>
      </c>
      <c r="E629" s="320">
        <v>2379</v>
      </c>
      <c r="F629" s="320">
        <v>2990</v>
      </c>
      <c r="G629" s="320">
        <v>3848</v>
      </c>
      <c r="H629" s="320">
        <v>4425</v>
      </c>
      <c r="I629" s="320">
        <v>5002</v>
      </c>
    </row>
    <row r="630" spans="1:9" x14ac:dyDescent="0.25">
      <c r="A630" s="319" t="s">
        <v>469</v>
      </c>
      <c r="B630" s="319">
        <v>76078</v>
      </c>
      <c r="C630" s="320">
        <v>1547</v>
      </c>
      <c r="D630" s="320">
        <v>1703</v>
      </c>
      <c r="E630" s="320">
        <v>1924</v>
      </c>
      <c r="F630" s="320">
        <v>2678</v>
      </c>
      <c r="G630" s="320">
        <v>2964</v>
      </c>
      <c r="H630" s="320">
        <v>3408</v>
      </c>
      <c r="I630" s="320">
        <v>3853</v>
      </c>
    </row>
    <row r="631" spans="1:9" x14ac:dyDescent="0.25">
      <c r="A631" s="319" t="s">
        <v>469</v>
      </c>
      <c r="B631" s="319">
        <v>76084</v>
      </c>
      <c r="C631" s="320">
        <v>1404</v>
      </c>
      <c r="D631" s="320">
        <v>1521</v>
      </c>
      <c r="E631" s="320">
        <v>1781</v>
      </c>
      <c r="F631" s="320">
        <v>2353</v>
      </c>
      <c r="G631" s="320">
        <v>2886</v>
      </c>
      <c r="H631" s="320">
        <v>3318</v>
      </c>
      <c r="I631" s="320">
        <v>3751</v>
      </c>
    </row>
    <row r="632" spans="1:9" x14ac:dyDescent="0.25">
      <c r="A632" s="319" t="s">
        <v>469</v>
      </c>
      <c r="B632" s="319">
        <v>76092</v>
      </c>
      <c r="C632" s="320">
        <v>2054</v>
      </c>
      <c r="D632" s="320">
        <v>2249</v>
      </c>
      <c r="E632" s="320">
        <v>2626</v>
      </c>
      <c r="F632" s="320">
        <v>3484</v>
      </c>
      <c r="G632" s="320">
        <v>4251</v>
      </c>
      <c r="H632" s="320">
        <v>4888</v>
      </c>
      <c r="I632" s="320">
        <v>5526</v>
      </c>
    </row>
    <row r="633" spans="1:9" x14ac:dyDescent="0.25">
      <c r="A633" s="319" t="s">
        <v>469</v>
      </c>
      <c r="B633" s="319">
        <v>76177</v>
      </c>
      <c r="C633" s="320">
        <v>2158</v>
      </c>
      <c r="D633" s="320">
        <v>2340</v>
      </c>
      <c r="E633" s="320">
        <v>2743</v>
      </c>
      <c r="F633" s="320">
        <v>3601</v>
      </c>
      <c r="G633" s="320">
        <v>4433</v>
      </c>
      <c r="H633" s="320">
        <v>5097</v>
      </c>
      <c r="I633" s="320">
        <v>5762</v>
      </c>
    </row>
    <row r="634" spans="1:9" x14ac:dyDescent="0.25">
      <c r="A634" s="319" t="s">
        <v>469</v>
      </c>
      <c r="B634" s="319">
        <v>76201</v>
      </c>
      <c r="C634" s="320">
        <v>1651</v>
      </c>
      <c r="D634" s="320">
        <v>1729</v>
      </c>
      <c r="E634" s="320">
        <v>2028</v>
      </c>
      <c r="F634" s="320">
        <v>2548</v>
      </c>
      <c r="G634" s="320">
        <v>3289</v>
      </c>
      <c r="H634" s="320">
        <v>3781</v>
      </c>
      <c r="I634" s="320">
        <v>4275</v>
      </c>
    </row>
    <row r="635" spans="1:9" x14ac:dyDescent="0.25">
      <c r="A635" s="319" t="s">
        <v>469</v>
      </c>
      <c r="B635" s="319">
        <v>76202</v>
      </c>
      <c r="C635" s="320">
        <v>1937</v>
      </c>
      <c r="D635" s="320">
        <v>2041</v>
      </c>
      <c r="E635" s="320">
        <v>2392</v>
      </c>
      <c r="F635" s="320">
        <v>3016</v>
      </c>
      <c r="G635" s="320">
        <v>3874</v>
      </c>
      <c r="H635" s="320">
        <v>4455</v>
      </c>
      <c r="I635" s="320">
        <v>5036</v>
      </c>
    </row>
    <row r="636" spans="1:9" x14ac:dyDescent="0.25">
      <c r="A636" s="319" t="s">
        <v>469</v>
      </c>
      <c r="B636" s="319">
        <v>76203</v>
      </c>
      <c r="C636" s="320">
        <v>1937</v>
      </c>
      <c r="D636" s="320">
        <v>2041</v>
      </c>
      <c r="E636" s="320">
        <v>2392</v>
      </c>
      <c r="F636" s="320">
        <v>3016</v>
      </c>
      <c r="G636" s="320">
        <v>3874</v>
      </c>
      <c r="H636" s="320">
        <v>4455</v>
      </c>
      <c r="I636" s="320">
        <v>5036</v>
      </c>
    </row>
    <row r="637" spans="1:9" x14ac:dyDescent="0.25">
      <c r="A637" s="319" t="s">
        <v>469</v>
      </c>
      <c r="B637" s="319">
        <v>76204</v>
      </c>
      <c r="C637" s="320">
        <v>1937</v>
      </c>
      <c r="D637" s="320">
        <v>2041</v>
      </c>
      <c r="E637" s="320">
        <v>2392</v>
      </c>
      <c r="F637" s="320">
        <v>3016</v>
      </c>
      <c r="G637" s="320">
        <v>3874</v>
      </c>
      <c r="H637" s="320">
        <v>4455</v>
      </c>
      <c r="I637" s="320">
        <v>5036</v>
      </c>
    </row>
    <row r="638" spans="1:9" x14ac:dyDescent="0.25">
      <c r="A638" s="319" t="s">
        <v>469</v>
      </c>
      <c r="B638" s="319">
        <v>76205</v>
      </c>
      <c r="C638" s="320">
        <v>1690</v>
      </c>
      <c r="D638" s="320">
        <v>1768</v>
      </c>
      <c r="E638" s="320">
        <v>2080</v>
      </c>
      <c r="F638" s="320">
        <v>2613</v>
      </c>
      <c r="G638" s="320">
        <v>3367</v>
      </c>
      <c r="H638" s="320">
        <v>3871</v>
      </c>
      <c r="I638" s="320">
        <v>4377</v>
      </c>
    </row>
    <row r="639" spans="1:9" x14ac:dyDescent="0.25">
      <c r="A639" s="319" t="s">
        <v>469</v>
      </c>
      <c r="B639" s="319">
        <v>76206</v>
      </c>
      <c r="C639" s="320">
        <v>1937</v>
      </c>
      <c r="D639" s="320">
        <v>2041</v>
      </c>
      <c r="E639" s="320">
        <v>2392</v>
      </c>
      <c r="F639" s="320">
        <v>3016</v>
      </c>
      <c r="G639" s="320">
        <v>3874</v>
      </c>
      <c r="H639" s="320">
        <v>4455</v>
      </c>
      <c r="I639" s="320">
        <v>5036</v>
      </c>
    </row>
    <row r="640" spans="1:9" x14ac:dyDescent="0.25">
      <c r="A640" s="319" t="s">
        <v>469</v>
      </c>
      <c r="B640" s="319">
        <v>76207</v>
      </c>
      <c r="C640" s="320">
        <v>1885</v>
      </c>
      <c r="D640" s="320">
        <v>1989</v>
      </c>
      <c r="E640" s="320">
        <v>2327</v>
      </c>
      <c r="F640" s="320">
        <v>2925</v>
      </c>
      <c r="G640" s="320">
        <v>3770</v>
      </c>
      <c r="H640" s="320">
        <v>4335</v>
      </c>
      <c r="I640" s="320">
        <v>4901</v>
      </c>
    </row>
    <row r="641" spans="1:9" x14ac:dyDescent="0.25">
      <c r="A641" s="319" t="s">
        <v>469</v>
      </c>
      <c r="B641" s="319">
        <v>76208</v>
      </c>
      <c r="C641" s="320">
        <v>1963</v>
      </c>
      <c r="D641" s="320">
        <v>2067</v>
      </c>
      <c r="E641" s="320">
        <v>2418</v>
      </c>
      <c r="F641" s="320">
        <v>3042</v>
      </c>
      <c r="G641" s="320">
        <v>3913</v>
      </c>
      <c r="H641" s="320">
        <v>4499</v>
      </c>
      <c r="I641" s="320">
        <v>5086</v>
      </c>
    </row>
    <row r="642" spans="1:9" x14ac:dyDescent="0.25">
      <c r="A642" s="319" t="s">
        <v>469</v>
      </c>
      <c r="B642" s="319">
        <v>76209</v>
      </c>
      <c r="C642" s="320">
        <v>1716</v>
      </c>
      <c r="D642" s="320">
        <v>1807</v>
      </c>
      <c r="E642" s="320">
        <v>2119</v>
      </c>
      <c r="F642" s="320">
        <v>2665</v>
      </c>
      <c r="G642" s="320">
        <v>3432</v>
      </c>
      <c r="H642" s="320">
        <v>3946</v>
      </c>
      <c r="I642" s="320">
        <v>4461</v>
      </c>
    </row>
    <row r="643" spans="1:9" x14ac:dyDescent="0.25">
      <c r="A643" s="319" t="s">
        <v>469</v>
      </c>
      <c r="B643" s="319">
        <v>76210</v>
      </c>
      <c r="C643" s="320">
        <v>2223</v>
      </c>
      <c r="D643" s="320">
        <v>2340</v>
      </c>
      <c r="E643" s="320">
        <v>2743</v>
      </c>
      <c r="F643" s="320">
        <v>3445</v>
      </c>
      <c r="G643" s="320">
        <v>4446</v>
      </c>
      <c r="H643" s="320">
        <v>5112</v>
      </c>
      <c r="I643" s="320">
        <v>5779</v>
      </c>
    </row>
    <row r="644" spans="1:9" x14ac:dyDescent="0.25">
      <c r="A644" s="319" t="s">
        <v>469</v>
      </c>
      <c r="B644" s="319">
        <v>76226</v>
      </c>
      <c r="C644" s="320">
        <v>2782</v>
      </c>
      <c r="D644" s="320">
        <v>2925</v>
      </c>
      <c r="E644" s="320">
        <v>3432</v>
      </c>
      <c r="F644" s="320">
        <v>4316</v>
      </c>
      <c r="G644" s="320">
        <v>5564</v>
      </c>
      <c r="H644" s="320">
        <v>6398</v>
      </c>
      <c r="I644" s="320">
        <v>7233</v>
      </c>
    </row>
    <row r="645" spans="1:9" x14ac:dyDescent="0.25">
      <c r="A645" s="319" t="s">
        <v>469</v>
      </c>
      <c r="B645" s="319">
        <v>76227</v>
      </c>
      <c r="C645" s="320">
        <v>2535</v>
      </c>
      <c r="D645" s="320">
        <v>2665</v>
      </c>
      <c r="E645" s="320">
        <v>3120</v>
      </c>
      <c r="F645" s="320">
        <v>3926</v>
      </c>
      <c r="G645" s="320">
        <v>5057</v>
      </c>
      <c r="H645" s="320">
        <v>5814</v>
      </c>
      <c r="I645" s="320">
        <v>6574</v>
      </c>
    </row>
    <row r="646" spans="1:9" x14ac:dyDescent="0.25">
      <c r="A646" s="319" t="s">
        <v>469</v>
      </c>
      <c r="B646" s="319">
        <v>76234</v>
      </c>
      <c r="C646" s="320">
        <v>1300</v>
      </c>
      <c r="D646" s="320">
        <v>1443</v>
      </c>
      <c r="E646" s="320">
        <v>1612</v>
      </c>
      <c r="F646" s="320">
        <v>2275</v>
      </c>
      <c r="G646" s="320">
        <v>2470</v>
      </c>
      <c r="H646" s="320">
        <v>2840</v>
      </c>
      <c r="I646" s="320">
        <v>3211</v>
      </c>
    </row>
    <row r="647" spans="1:9" x14ac:dyDescent="0.25">
      <c r="A647" s="319" t="s">
        <v>469</v>
      </c>
      <c r="B647" s="319">
        <v>76247</v>
      </c>
      <c r="C647" s="320">
        <v>2379</v>
      </c>
      <c r="D647" s="320">
        <v>2496</v>
      </c>
      <c r="E647" s="320">
        <v>2925</v>
      </c>
      <c r="F647" s="320">
        <v>3692</v>
      </c>
      <c r="G647" s="320">
        <v>4745</v>
      </c>
      <c r="H647" s="320">
        <v>5456</v>
      </c>
      <c r="I647" s="320">
        <v>6168</v>
      </c>
    </row>
    <row r="648" spans="1:9" x14ac:dyDescent="0.25">
      <c r="A648" s="319" t="s">
        <v>469</v>
      </c>
      <c r="B648" s="319">
        <v>76249</v>
      </c>
      <c r="C648" s="320">
        <v>1963</v>
      </c>
      <c r="D648" s="320">
        <v>2067</v>
      </c>
      <c r="E648" s="320">
        <v>2418</v>
      </c>
      <c r="F648" s="320">
        <v>3042</v>
      </c>
      <c r="G648" s="320">
        <v>3913</v>
      </c>
      <c r="H648" s="320">
        <v>4499</v>
      </c>
      <c r="I648" s="320">
        <v>5086</v>
      </c>
    </row>
    <row r="649" spans="1:9" x14ac:dyDescent="0.25">
      <c r="A649" s="319" t="s">
        <v>469</v>
      </c>
      <c r="B649" s="319">
        <v>76258</v>
      </c>
      <c r="C649" s="320">
        <v>1573</v>
      </c>
      <c r="D649" s="320">
        <v>1664</v>
      </c>
      <c r="E649" s="320">
        <v>1950</v>
      </c>
      <c r="F649" s="320">
        <v>2457</v>
      </c>
      <c r="G649" s="320">
        <v>3159</v>
      </c>
      <c r="H649" s="320">
        <v>3632</v>
      </c>
      <c r="I649" s="320">
        <v>4106</v>
      </c>
    </row>
    <row r="650" spans="1:9" x14ac:dyDescent="0.25">
      <c r="A650" s="319" t="s">
        <v>469</v>
      </c>
      <c r="B650" s="319">
        <v>76259</v>
      </c>
      <c r="C650" s="320">
        <v>1794</v>
      </c>
      <c r="D650" s="320">
        <v>1885</v>
      </c>
      <c r="E650" s="320">
        <v>2210</v>
      </c>
      <c r="F650" s="320">
        <v>2782</v>
      </c>
      <c r="G650" s="320">
        <v>3575</v>
      </c>
      <c r="H650" s="320">
        <v>4110</v>
      </c>
      <c r="I650" s="320">
        <v>4647</v>
      </c>
    </row>
    <row r="651" spans="1:9" x14ac:dyDescent="0.25">
      <c r="A651" s="319" t="s">
        <v>469</v>
      </c>
      <c r="B651" s="319">
        <v>76262</v>
      </c>
      <c r="C651" s="320">
        <v>1950</v>
      </c>
      <c r="D651" s="320">
        <v>2080</v>
      </c>
      <c r="E651" s="320">
        <v>2431</v>
      </c>
      <c r="F651" s="320">
        <v>3107</v>
      </c>
      <c r="G651" s="320">
        <v>3926</v>
      </c>
      <c r="H651" s="320">
        <v>4514</v>
      </c>
      <c r="I651" s="320">
        <v>5103</v>
      </c>
    </row>
    <row r="652" spans="1:9" x14ac:dyDescent="0.25">
      <c r="A652" s="319" t="s">
        <v>469</v>
      </c>
      <c r="B652" s="319">
        <v>76266</v>
      </c>
      <c r="C652" s="320">
        <v>1872</v>
      </c>
      <c r="D652" s="320">
        <v>1963</v>
      </c>
      <c r="E652" s="320">
        <v>2301</v>
      </c>
      <c r="F652" s="320">
        <v>2899</v>
      </c>
      <c r="G652" s="320">
        <v>3731</v>
      </c>
      <c r="H652" s="320">
        <v>4290</v>
      </c>
      <c r="I652" s="320">
        <v>4850</v>
      </c>
    </row>
    <row r="653" spans="1:9" x14ac:dyDescent="0.25">
      <c r="A653" s="319" t="s">
        <v>469</v>
      </c>
      <c r="B653" s="319">
        <v>76272</v>
      </c>
      <c r="C653" s="320">
        <v>1547</v>
      </c>
      <c r="D653" s="320">
        <v>1638</v>
      </c>
      <c r="E653" s="320">
        <v>1924</v>
      </c>
      <c r="F653" s="320">
        <v>2431</v>
      </c>
      <c r="G653" s="320">
        <v>3159</v>
      </c>
      <c r="H653" s="320">
        <v>3632</v>
      </c>
      <c r="I653" s="320">
        <v>4106</v>
      </c>
    </row>
    <row r="654" spans="1:9" x14ac:dyDescent="0.25">
      <c r="A654" s="319" t="s">
        <v>469</v>
      </c>
      <c r="B654" s="319">
        <v>76623</v>
      </c>
      <c r="C654" s="320">
        <v>1417</v>
      </c>
      <c r="D654" s="320">
        <v>1495</v>
      </c>
      <c r="E654" s="320">
        <v>1755</v>
      </c>
      <c r="F654" s="320">
        <v>2210</v>
      </c>
      <c r="G654" s="320">
        <v>2834</v>
      </c>
      <c r="H654" s="320">
        <v>3259</v>
      </c>
      <c r="I654" s="320">
        <v>3684</v>
      </c>
    </row>
    <row r="655" spans="1:9" x14ac:dyDescent="0.25">
      <c r="A655" s="319" t="s">
        <v>469</v>
      </c>
      <c r="B655" s="319">
        <v>76626</v>
      </c>
      <c r="C655" s="320">
        <v>1508</v>
      </c>
      <c r="D655" s="320">
        <v>1586</v>
      </c>
      <c r="E655" s="320">
        <v>1859</v>
      </c>
      <c r="F655" s="320">
        <v>2340</v>
      </c>
      <c r="G655" s="320">
        <v>3016</v>
      </c>
      <c r="H655" s="320">
        <v>3468</v>
      </c>
      <c r="I655" s="320">
        <v>3920</v>
      </c>
    </row>
    <row r="656" spans="1:9" x14ac:dyDescent="0.25">
      <c r="A656" s="319" t="s">
        <v>469</v>
      </c>
      <c r="B656" s="319">
        <v>76641</v>
      </c>
      <c r="C656" s="320">
        <v>1703</v>
      </c>
      <c r="D656" s="320">
        <v>1781</v>
      </c>
      <c r="E656" s="320">
        <v>2093</v>
      </c>
      <c r="F656" s="320">
        <v>2639</v>
      </c>
      <c r="G656" s="320">
        <v>3393</v>
      </c>
      <c r="H656" s="320">
        <v>3901</v>
      </c>
      <c r="I656" s="320">
        <v>4410</v>
      </c>
    </row>
    <row r="657" spans="1:9" x14ac:dyDescent="0.25">
      <c r="A657" s="319" t="s">
        <v>469</v>
      </c>
      <c r="B657" s="319">
        <v>76651</v>
      </c>
      <c r="C657" s="320">
        <v>1365</v>
      </c>
      <c r="D657" s="320">
        <v>1443</v>
      </c>
      <c r="E657" s="320">
        <v>1690</v>
      </c>
      <c r="F657" s="320">
        <v>2132</v>
      </c>
      <c r="G657" s="320">
        <v>2743</v>
      </c>
      <c r="H657" s="320">
        <v>3153</v>
      </c>
      <c r="I657" s="320">
        <v>3565</v>
      </c>
    </row>
    <row r="658" spans="1:9" x14ac:dyDescent="0.25">
      <c r="A658" s="319" t="s">
        <v>469</v>
      </c>
      <c r="B658" s="319">
        <v>76670</v>
      </c>
      <c r="C658" s="320">
        <v>1274</v>
      </c>
      <c r="D658" s="320">
        <v>1339</v>
      </c>
      <c r="E658" s="320">
        <v>1573</v>
      </c>
      <c r="F658" s="320">
        <v>1976</v>
      </c>
      <c r="G658" s="320">
        <v>2548</v>
      </c>
      <c r="H658" s="320">
        <v>2930</v>
      </c>
      <c r="I658" s="320">
        <v>3312</v>
      </c>
    </row>
    <row r="659" spans="1:9" x14ac:dyDescent="0.25">
      <c r="A659" s="319" t="s">
        <v>470</v>
      </c>
      <c r="B659" s="319">
        <v>79821</v>
      </c>
      <c r="C659" s="320">
        <v>1014</v>
      </c>
      <c r="D659" s="320">
        <v>1235</v>
      </c>
      <c r="E659" s="320">
        <v>1443</v>
      </c>
      <c r="F659" s="320">
        <v>2002</v>
      </c>
      <c r="G659" s="320">
        <v>2444</v>
      </c>
      <c r="H659" s="320">
        <v>2810</v>
      </c>
      <c r="I659" s="320">
        <v>3177</v>
      </c>
    </row>
    <row r="660" spans="1:9" x14ac:dyDescent="0.25">
      <c r="A660" s="319" t="s">
        <v>470</v>
      </c>
      <c r="B660" s="319">
        <v>79835</v>
      </c>
      <c r="C660" s="320">
        <v>962</v>
      </c>
      <c r="D660" s="320">
        <v>1170</v>
      </c>
      <c r="E660" s="320">
        <v>1378</v>
      </c>
      <c r="F660" s="320">
        <v>1911</v>
      </c>
      <c r="G660" s="320">
        <v>2340</v>
      </c>
      <c r="H660" s="320">
        <v>2691</v>
      </c>
      <c r="I660" s="320">
        <v>3042</v>
      </c>
    </row>
    <row r="661" spans="1:9" x14ac:dyDescent="0.25">
      <c r="A661" s="319" t="s">
        <v>470</v>
      </c>
      <c r="B661" s="319">
        <v>79836</v>
      </c>
      <c r="C661" s="320">
        <v>884</v>
      </c>
      <c r="D661" s="320">
        <v>1092</v>
      </c>
      <c r="E661" s="320">
        <v>1274</v>
      </c>
      <c r="F661" s="320">
        <v>1768</v>
      </c>
      <c r="G661" s="320">
        <v>2158</v>
      </c>
      <c r="H661" s="320">
        <v>2481</v>
      </c>
      <c r="I661" s="320">
        <v>2805</v>
      </c>
    </row>
    <row r="662" spans="1:9" x14ac:dyDescent="0.25">
      <c r="A662" s="319" t="s">
        <v>470</v>
      </c>
      <c r="B662" s="319">
        <v>79838</v>
      </c>
      <c r="C662" s="320">
        <v>819</v>
      </c>
      <c r="D662" s="320">
        <v>1001</v>
      </c>
      <c r="E662" s="320">
        <v>1183</v>
      </c>
      <c r="F662" s="320">
        <v>1625</v>
      </c>
      <c r="G662" s="320">
        <v>2002</v>
      </c>
      <c r="H662" s="320">
        <v>2302</v>
      </c>
      <c r="I662" s="320">
        <v>2602</v>
      </c>
    </row>
    <row r="663" spans="1:9" x14ac:dyDescent="0.25">
      <c r="A663" s="319" t="s">
        <v>470</v>
      </c>
      <c r="B663" s="319">
        <v>79849</v>
      </c>
      <c r="C663" s="320">
        <v>858</v>
      </c>
      <c r="D663" s="320">
        <v>1053</v>
      </c>
      <c r="E663" s="320">
        <v>1235</v>
      </c>
      <c r="F663" s="320">
        <v>1716</v>
      </c>
      <c r="G663" s="320">
        <v>2093</v>
      </c>
      <c r="H663" s="320">
        <v>2406</v>
      </c>
      <c r="I663" s="320">
        <v>2720</v>
      </c>
    </row>
    <row r="664" spans="1:9" x14ac:dyDescent="0.25">
      <c r="A664" s="319" t="s">
        <v>470</v>
      </c>
      <c r="B664" s="319">
        <v>79853</v>
      </c>
      <c r="C664" s="320">
        <v>936</v>
      </c>
      <c r="D664" s="320">
        <v>1144</v>
      </c>
      <c r="E664" s="320">
        <v>1339</v>
      </c>
      <c r="F664" s="320">
        <v>1859</v>
      </c>
      <c r="G664" s="320">
        <v>2275</v>
      </c>
      <c r="H664" s="320">
        <v>2615</v>
      </c>
      <c r="I664" s="320">
        <v>2957</v>
      </c>
    </row>
    <row r="665" spans="1:9" x14ac:dyDescent="0.25">
      <c r="A665" s="319" t="s">
        <v>470</v>
      </c>
      <c r="B665" s="319">
        <v>79901</v>
      </c>
      <c r="C665" s="320">
        <v>819</v>
      </c>
      <c r="D665" s="320">
        <v>1001</v>
      </c>
      <c r="E665" s="320">
        <v>1183</v>
      </c>
      <c r="F665" s="320">
        <v>1625</v>
      </c>
      <c r="G665" s="320">
        <v>2002</v>
      </c>
      <c r="H665" s="320">
        <v>2302</v>
      </c>
      <c r="I665" s="320">
        <v>2602</v>
      </c>
    </row>
    <row r="666" spans="1:9" x14ac:dyDescent="0.25">
      <c r="A666" s="319" t="s">
        <v>470</v>
      </c>
      <c r="B666" s="319">
        <v>79902</v>
      </c>
      <c r="C666" s="320">
        <v>936</v>
      </c>
      <c r="D666" s="320">
        <v>1144</v>
      </c>
      <c r="E666" s="320">
        <v>1339</v>
      </c>
      <c r="F666" s="320">
        <v>1859</v>
      </c>
      <c r="G666" s="320">
        <v>2275</v>
      </c>
      <c r="H666" s="320">
        <v>2615</v>
      </c>
      <c r="I666" s="320">
        <v>2957</v>
      </c>
    </row>
    <row r="667" spans="1:9" x14ac:dyDescent="0.25">
      <c r="A667" s="319" t="s">
        <v>470</v>
      </c>
      <c r="B667" s="319">
        <v>79903</v>
      </c>
      <c r="C667" s="320">
        <v>910</v>
      </c>
      <c r="D667" s="320">
        <v>1105</v>
      </c>
      <c r="E667" s="320">
        <v>1300</v>
      </c>
      <c r="F667" s="320">
        <v>1807</v>
      </c>
      <c r="G667" s="320">
        <v>2210</v>
      </c>
      <c r="H667" s="320">
        <v>2541</v>
      </c>
      <c r="I667" s="320">
        <v>2873</v>
      </c>
    </row>
    <row r="668" spans="1:9" x14ac:dyDescent="0.25">
      <c r="A668" s="319" t="s">
        <v>470</v>
      </c>
      <c r="B668" s="319">
        <v>79904</v>
      </c>
      <c r="C668" s="320">
        <v>897</v>
      </c>
      <c r="D668" s="320">
        <v>1092</v>
      </c>
      <c r="E668" s="320">
        <v>1287</v>
      </c>
      <c r="F668" s="320">
        <v>1781</v>
      </c>
      <c r="G668" s="320">
        <v>2184</v>
      </c>
      <c r="H668" s="320">
        <v>2511</v>
      </c>
      <c r="I668" s="320">
        <v>2839</v>
      </c>
    </row>
    <row r="669" spans="1:9" x14ac:dyDescent="0.25">
      <c r="A669" s="319" t="s">
        <v>470</v>
      </c>
      <c r="B669" s="319">
        <v>79905</v>
      </c>
      <c r="C669" s="320">
        <v>819</v>
      </c>
      <c r="D669" s="320">
        <v>1001</v>
      </c>
      <c r="E669" s="320">
        <v>1183</v>
      </c>
      <c r="F669" s="320">
        <v>1625</v>
      </c>
      <c r="G669" s="320">
        <v>2002</v>
      </c>
      <c r="H669" s="320">
        <v>2302</v>
      </c>
      <c r="I669" s="320">
        <v>2602</v>
      </c>
    </row>
    <row r="670" spans="1:9" x14ac:dyDescent="0.25">
      <c r="A670" s="319" t="s">
        <v>470</v>
      </c>
      <c r="B670" s="319">
        <v>79906</v>
      </c>
      <c r="C670" s="320">
        <v>1573</v>
      </c>
      <c r="D670" s="320">
        <v>1911</v>
      </c>
      <c r="E670" s="320">
        <v>2249</v>
      </c>
      <c r="F670" s="320">
        <v>3120</v>
      </c>
      <c r="G670" s="320">
        <v>3822</v>
      </c>
      <c r="H670" s="320">
        <v>4395</v>
      </c>
      <c r="I670" s="320">
        <v>4968</v>
      </c>
    </row>
    <row r="671" spans="1:9" x14ac:dyDescent="0.25">
      <c r="A671" s="319" t="s">
        <v>470</v>
      </c>
      <c r="B671" s="319">
        <v>79907</v>
      </c>
      <c r="C671" s="320">
        <v>962</v>
      </c>
      <c r="D671" s="320">
        <v>1170</v>
      </c>
      <c r="E671" s="320">
        <v>1378</v>
      </c>
      <c r="F671" s="320">
        <v>1911</v>
      </c>
      <c r="G671" s="320">
        <v>2340</v>
      </c>
      <c r="H671" s="320">
        <v>2691</v>
      </c>
      <c r="I671" s="320">
        <v>3042</v>
      </c>
    </row>
    <row r="672" spans="1:9" x14ac:dyDescent="0.25">
      <c r="A672" s="319" t="s">
        <v>470</v>
      </c>
      <c r="B672" s="319">
        <v>79908</v>
      </c>
      <c r="C672" s="320">
        <v>1573</v>
      </c>
      <c r="D672" s="320">
        <v>1911</v>
      </c>
      <c r="E672" s="320">
        <v>2249</v>
      </c>
      <c r="F672" s="320">
        <v>3120</v>
      </c>
      <c r="G672" s="320">
        <v>3822</v>
      </c>
      <c r="H672" s="320">
        <v>4395</v>
      </c>
      <c r="I672" s="320">
        <v>4968</v>
      </c>
    </row>
    <row r="673" spans="1:9" x14ac:dyDescent="0.25">
      <c r="A673" s="319" t="s">
        <v>470</v>
      </c>
      <c r="B673" s="319">
        <v>79910</v>
      </c>
      <c r="C673" s="320">
        <v>1040</v>
      </c>
      <c r="D673" s="320">
        <v>1274</v>
      </c>
      <c r="E673" s="320">
        <v>1495</v>
      </c>
      <c r="F673" s="320">
        <v>2067</v>
      </c>
      <c r="G673" s="320">
        <v>2535</v>
      </c>
      <c r="H673" s="320">
        <v>2914</v>
      </c>
      <c r="I673" s="320">
        <v>3295</v>
      </c>
    </row>
    <row r="674" spans="1:9" x14ac:dyDescent="0.25">
      <c r="A674" s="319" t="s">
        <v>470</v>
      </c>
      <c r="B674" s="319">
        <v>79911</v>
      </c>
      <c r="C674" s="320">
        <v>1573</v>
      </c>
      <c r="D674" s="320">
        <v>1911</v>
      </c>
      <c r="E674" s="320">
        <v>2249</v>
      </c>
      <c r="F674" s="320">
        <v>3120</v>
      </c>
      <c r="G674" s="320">
        <v>3822</v>
      </c>
      <c r="H674" s="320">
        <v>4395</v>
      </c>
      <c r="I674" s="320">
        <v>4968</v>
      </c>
    </row>
    <row r="675" spans="1:9" x14ac:dyDescent="0.25">
      <c r="A675" s="319" t="s">
        <v>470</v>
      </c>
      <c r="B675" s="319">
        <v>79912</v>
      </c>
      <c r="C675" s="320">
        <v>1222</v>
      </c>
      <c r="D675" s="320">
        <v>1482</v>
      </c>
      <c r="E675" s="320">
        <v>1742</v>
      </c>
      <c r="F675" s="320">
        <v>2418</v>
      </c>
      <c r="G675" s="320">
        <v>2951</v>
      </c>
      <c r="H675" s="320">
        <v>3393</v>
      </c>
      <c r="I675" s="320">
        <v>3836</v>
      </c>
    </row>
    <row r="676" spans="1:9" x14ac:dyDescent="0.25">
      <c r="A676" s="319" t="s">
        <v>470</v>
      </c>
      <c r="B676" s="319">
        <v>79913</v>
      </c>
      <c r="C676" s="320">
        <v>1040</v>
      </c>
      <c r="D676" s="320">
        <v>1274</v>
      </c>
      <c r="E676" s="320">
        <v>1495</v>
      </c>
      <c r="F676" s="320">
        <v>2067</v>
      </c>
      <c r="G676" s="320">
        <v>2535</v>
      </c>
      <c r="H676" s="320">
        <v>2914</v>
      </c>
      <c r="I676" s="320">
        <v>3295</v>
      </c>
    </row>
    <row r="677" spans="1:9" x14ac:dyDescent="0.25">
      <c r="A677" s="319" t="s">
        <v>470</v>
      </c>
      <c r="B677" s="319">
        <v>79914</v>
      </c>
      <c r="C677" s="320">
        <v>1040</v>
      </c>
      <c r="D677" s="320">
        <v>1274</v>
      </c>
      <c r="E677" s="320">
        <v>1495</v>
      </c>
      <c r="F677" s="320">
        <v>2067</v>
      </c>
      <c r="G677" s="320">
        <v>2535</v>
      </c>
      <c r="H677" s="320">
        <v>2914</v>
      </c>
      <c r="I677" s="320">
        <v>3295</v>
      </c>
    </row>
    <row r="678" spans="1:9" x14ac:dyDescent="0.25">
      <c r="A678" s="319" t="s">
        <v>470</v>
      </c>
      <c r="B678" s="319">
        <v>79915</v>
      </c>
      <c r="C678" s="320">
        <v>884</v>
      </c>
      <c r="D678" s="320">
        <v>1092</v>
      </c>
      <c r="E678" s="320">
        <v>1274</v>
      </c>
      <c r="F678" s="320">
        <v>1768</v>
      </c>
      <c r="G678" s="320">
        <v>2158</v>
      </c>
      <c r="H678" s="320">
        <v>2481</v>
      </c>
      <c r="I678" s="320">
        <v>2805</v>
      </c>
    </row>
    <row r="679" spans="1:9" x14ac:dyDescent="0.25">
      <c r="A679" s="319" t="s">
        <v>470</v>
      </c>
      <c r="B679" s="319">
        <v>79916</v>
      </c>
      <c r="C679" s="320">
        <v>1573</v>
      </c>
      <c r="D679" s="320">
        <v>1911</v>
      </c>
      <c r="E679" s="320">
        <v>2249</v>
      </c>
      <c r="F679" s="320">
        <v>3120</v>
      </c>
      <c r="G679" s="320">
        <v>3822</v>
      </c>
      <c r="H679" s="320">
        <v>4395</v>
      </c>
      <c r="I679" s="320">
        <v>4968</v>
      </c>
    </row>
    <row r="680" spans="1:9" x14ac:dyDescent="0.25">
      <c r="A680" s="319" t="s">
        <v>470</v>
      </c>
      <c r="B680" s="319">
        <v>79917</v>
      </c>
      <c r="C680" s="320">
        <v>1040</v>
      </c>
      <c r="D680" s="320">
        <v>1274</v>
      </c>
      <c r="E680" s="320">
        <v>1495</v>
      </c>
      <c r="F680" s="320">
        <v>2067</v>
      </c>
      <c r="G680" s="320">
        <v>2535</v>
      </c>
      <c r="H680" s="320">
        <v>2914</v>
      </c>
      <c r="I680" s="320">
        <v>3295</v>
      </c>
    </row>
    <row r="681" spans="1:9" x14ac:dyDescent="0.25">
      <c r="A681" s="319" t="s">
        <v>470</v>
      </c>
      <c r="B681" s="319">
        <v>79918</v>
      </c>
      <c r="C681" s="320">
        <v>1040</v>
      </c>
      <c r="D681" s="320">
        <v>1274</v>
      </c>
      <c r="E681" s="320">
        <v>1495</v>
      </c>
      <c r="F681" s="320">
        <v>2067</v>
      </c>
      <c r="G681" s="320">
        <v>2535</v>
      </c>
      <c r="H681" s="320">
        <v>2914</v>
      </c>
      <c r="I681" s="320">
        <v>3295</v>
      </c>
    </row>
    <row r="682" spans="1:9" x14ac:dyDescent="0.25">
      <c r="A682" s="319" t="s">
        <v>470</v>
      </c>
      <c r="B682" s="319">
        <v>79920</v>
      </c>
      <c r="C682" s="320">
        <v>936</v>
      </c>
      <c r="D682" s="320">
        <v>1144</v>
      </c>
      <c r="E682" s="320">
        <v>1339</v>
      </c>
      <c r="F682" s="320">
        <v>1859</v>
      </c>
      <c r="G682" s="320">
        <v>2275</v>
      </c>
      <c r="H682" s="320">
        <v>2615</v>
      </c>
      <c r="I682" s="320">
        <v>2957</v>
      </c>
    </row>
    <row r="683" spans="1:9" x14ac:dyDescent="0.25">
      <c r="A683" s="319" t="s">
        <v>470</v>
      </c>
      <c r="B683" s="319">
        <v>79922</v>
      </c>
      <c r="C683" s="320">
        <v>1287</v>
      </c>
      <c r="D683" s="320">
        <v>1560</v>
      </c>
      <c r="E683" s="320">
        <v>1833</v>
      </c>
      <c r="F683" s="320">
        <v>2535</v>
      </c>
      <c r="G683" s="320">
        <v>3107</v>
      </c>
      <c r="H683" s="320">
        <v>3572</v>
      </c>
      <c r="I683" s="320">
        <v>4039</v>
      </c>
    </row>
    <row r="684" spans="1:9" x14ac:dyDescent="0.25">
      <c r="A684" s="319" t="s">
        <v>470</v>
      </c>
      <c r="B684" s="319">
        <v>79923</v>
      </c>
      <c r="C684" s="320">
        <v>1040</v>
      </c>
      <c r="D684" s="320">
        <v>1274</v>
      </c>
      <c r="E684" s="320">
        <v>1495</v>
      </c>
      <c r="F684" s="320">
        <v>2067</v>
      </c>
      <c r="G684" s="320">
        <v>2535</v>
      </c>
      <c r="H684" s="320">
        <v>2914</v>
      </c>
      <c r="I684" s="320">
        <v>3295</v>
      </c>
    </row>
    <row r="685" spans="1:9" x14ac:dyDescent="0.25">
      <c r="A685" s="319" t="s">
        <v>470</v>
      </c>
      <c r="B685" s="319">
        <v>79924</v>
      </c>
      <c r="C685" s="320">
        <v>1040</v>
      </c>
      <c r="D685" s="320">
        <v>1274</v>
      </c>
      <c r="E685" s="320">
        <v>1495</v>
      </c>
      <c r="F685" s="320">
        <v>2067</v>
      </c>
      <c r="G685" s="320">
        <v>2535</v>
      </c>
      <c r="H685" s="320">
        <v>2914</v>
      </c>
      <c r="I685" s="320">
        <v>3295</v>
      </c>
    </row>
    <row r="686" spans="1:9" x14ac:dyDescent="0.25">
      <c r="A686" s="319" t="s">
        <v>470</v>
      </c>
      <c r="B686" s="319">
        <v>79925</v>
      </c>
      <c r="C686" s="320">
        <v>1027</v>
      </c>
      <c r="D686" s="320">
        <v>1248</v>
      </c>
      <c r="E686" s="320">
        <v>1469</v>
      </c>
      <c r="F686" s="320">
        <v>2041</v>
      </c>
      <c r="G686" s="320">
        <v>2496</v>
      </c>
      <c r="H686" s="320">
        <v>2870</v>
      </c>
      <c r="I686" s="320">
        <v>3244</v>
      </c>
    </row>
    <row r="687" spans="1:9" x14ac:dyDescent="0.25">
      <c r="A687" s="319" t="s">
        <v>470</v>
      </c>
      <c r="B687" s="319">
        <v>79926</v>
      </c>
      <c r="C687" s="320">
        <v>1040</v>
      </c>
      <c r="D687" s="320">
        <v>1274</v>
      </c>
      <c r="E687" s="320">
        <v>1495</v>
      </c>
      <c r="F687" s="320">
        <v>2067</v>
      </c>
      <c r="G687" s="320">
        <v>2535</v>
      </c>
      <c r="H687" s="320">
        <v>2914</v>
      </c>
      <c r="I687" s="320">
        <v>3295</v>
      </c>
    </row>
    <row r="688" spans="1:9" x14ac:dyDescent="0.25">
      <c r="A688" s="319" t="s">
        <v>470</v>
      </c>
      <c r="B688" s="319">
        <v>79927</v>
      </c>
      <c r="C688" s="320">
        <v>962</v>
      </c>
      <c r="D688" s="320">
        <v>1170</v>
      </c>
      <c r="E688" s="320">
        <v>1378</v>
      </c>
      <c r="F688" s="320">
        <v>1911</v>
      </c>
      <c r="G688" s="320">
        <v>2340</v>
      </c>
      <c r="H688" s="320">
        <v>2691</v>
      </c>
      <c r="I688" s="320">
        <v>3042</v>
      </c>
    </row>
    <row r="689" spans="1:9" x14ac:dyDescent="0.25">
      <c r="A689" s="319" t="s">
        <v>470</v>
      </c>
      <c r="B689" s="319">
        <v>79928</v>
      </c>
      <c r="C689" s="320">
        <v>1144</v>
      </c>
      <c r="D689" s="320">
        <v>1391</v>
      </c>
      <c r="E689" s="320">
        <v>1638</v>
      </c>
      <c r="F689" s="320">
        <v>2275</v>
      </c>
      <c r="G689" s="320">
        <v>2782</v>
      </c>
      <c r="H689" s="320">
        <v>3199</v>
      </c>
      <c r="I689" s="320">
        <v>3616</v>
      </c>
    </row>
    <row r="690" spans="1:9" x14ac:dyDescent="0.25">
      <c r="A690" s="319" t="s">
        <v>470</v>
      </c>
      <c r="B690" s="319">
        <v>79929</v>
      </c>
      <c r="C690" s="320">
        <v>1040</v>
      </c>
      <c r="D690" s="320">
        <v>1274</v>
      </c>
      <c r="E690" s="320">
        <v>1495</v>
      </c>
      <c r="F690" s="320">
        <v>2067</v>
      </c>
      <c r="G690" s="320">
        <v>2535</v>
      </c>
      <c r="H690" s="320">
        <v>2914</v>
      </c>
      <c r="I690" s="320">
        <v>3295</v>
      </c>
    </row>
    <row r="691" spans="1:9" x14ac:dyDescent="0.25">
      <c r="A691" s="319" t="s">
        <v>470</v>
      </c>
      <c r="B691" s="319">
        <v>79930</v>
      </c>
      <c r="C691" s="320">
        <v>936</v>
      </c>
      <c r="D691" s="320">
        <v>1144</v>
      </c>
      <c r="E691" s="320">
        <v>1339</v>
      </c>
      <c r="F691" s="320">
        <v>1859</v>
      </c>
      <c r="G691" s="320">
        <v>2275</v>
      </c>
      <c r="H691" s="320">
        <v>2615</v>
      </c>
      <c r="I691" s="320">
        <v>2957</v>
      </c>
    </row>
    <row r="692" spans="1:9" x14ac:dyDescent="0.25">
      <c r="A692" s="319" t="s">
        <v>470</v>
      </c>
      <c r="B692" s="319">
        <v>79931</v>
      </c>
      <c r="C692" s="320">
        <v>1040</v>
      </c>
      <c r="D692" s="320">
        <v>1274</v>
      </c>
      <c r="E692" s="320">
        <v>1495</v>
      </c>
      <c r="F692" s="320">
        <v>2067</v>
      </c>
      <c r="G692" s="320">
        <v>2535</v>
      </c>
      <c r="H692" s="320">
        <v>2914</v>
      </c>
      <c r="I692" s="320">
        <v>3295</v>
      </c>
    </row>
    <row r="693" spans="1:9" x14ac:dyDescent="0.25">
      <c r="A693" s="319" t="s">
        <v>470</v>
      </c>
      <c r="B693" s="319">
        <v>79932</v>
      </c>
      <c r="C693" s="320">
        <v>1092</v>
      </c>
      <c r="D693" s="320">
        <v>1326</v>
      </c>
      <c r="E693" s="320">
        <v>1560</v>
      </c>
      <c r="F693" s="320">
        <v>2158</v>
      </c>
      <c r="G693" s="320">
        <v>2652</v>
      </c>
      <c r="H693" s="320">
        <v>3049</v>
      </c>
      <c r="I693" s="320">
        <v>3447</v>
      </c>
    </row>
    <row r="694" spans="1:9" x14ac:dyDescent="0.25">
      <c r="A694" s="319" t="s">
        <v>470</v>
      </c>
      <c r="B694" s="319">
        <v>79934</v>
      </c>
      <c r="C694" s="320">
        <v>1378</v>
      </c>
      <c r="D694" s="320">
        <v>1690</v>
      </c>
      <c r="E694" s="320">
        <v>1976</v>
      </c>
      <c r="F694" s="320">
        <v>2743</v>
      </c>
      <c r="G694" s="320">
        <v>3354</v>
      </c>
      <c r="H694" s="320">
        <v>3857</v>
      </c>
      <c r="I694" s="320">
        <v>4360</v>
      </c>
    </row>
    <row r="695" spans="1:9" x14ac:dyDescent="0.25">
      <c r="A695" s="319" t="s">
        <v>470</v>
      </c>
      <c r="B695" s="319">
        <v>79935</v>
      </c>
      <c r="C695" s="320">
        <v>1040</v>
      </c>
      <c r="D695" s="320">
        <v>1274</v>
      </c>
      <c r="E695" s="320">
        <v>1495</v>
      </c>
      <c r="F695" s="320">
        <v>2067</v>
      </c>
      <c r="G695" s="320">
        <v>2535</v>
      </c>
      <c r="H695" s="320">
        <v>2914</v>
      </c>
      <c r="I695" s="320">
        <v>3295</v>
      </c>
    </row>
    <row r="696" spans="1:9" x14ac:dyDescent="0.25">
      <c r="A696" s="319" t="s">
        <v>470</v>
      </c>
      <c r="B696" s="319">
        <v>79936</v>
      </c>
      <c r="C696" s="320">
        <v>1222</v>
      </c>
      <c r="D696" s="320">
        <v>1482</v>
      </c>
      <c r="E696" s="320">
        <v>1742</v>
      </c>
      <c r="F696" s="320">
        <v>2418</v>
      </c>
      <c r="G696" s="320">
        <v>2951</v>
      </c>
      <c r="H696" s="320">
        <v>3393</v>
      </c>
      <c r="I696" s="320">
        <v>3836</v>
      </c>
    </row>
    <row r="697" spans="1:9" x14ac:dyDescent="0.25">
      <c r="A697" s="319" t="s">
        <v>470</v>
      </c>
      <c r="B697" s="319">
        <v>79937</v>
      </c>
      <c r="C697" s="320">
        <v>1040</v>
      </c>
      <c r="D697" s="320">
        <v>1274</v>
      </c>
      <c r="E697" s="320">
        <v>1495</v>
      </c>
      <c r="F697" s="320">
        <v>2067</v>
      </c>
      <c r="G697" s="320">
        <v>2535</v>
      </c>
      <c r="H697" s="320">
        <v>2914</v>
      </c>
      <c r="I697" s="320">
        <v>3295</v>
      </c>
    </row>
    <row r="698" spans="1:9" x14ac:dyDescent="0.25">
      <c r="A698" s="319" t="s">
        <v>470</v>
      </c>
      <c r="B698" s="319">
        <v>79938</v>
      </c>
      <c r="C698" s="320">
        <v>1339</v>
      </c>
      <c r="D698" s="320">
        <v>1625</v>
      </c>
      <c r="E698" s="320">
        <v>1911</v>
      </c>
      <c r="F698" s="320">
        <v>2652</v>
      </c>
      <c r="G698" s="320">
        <v>3250</v>
      </c>
      <c r="H698" s="320">
        <v>3737</v>
      </c>
      <c r="I698" s="320">
        <v>4225</v>
      </c>
    </row>
    <row r="699" spans="1:9" x14ac:dyDescent="0.25">
      <c r="A699" s="319" t="s">
        <v>470</v>
      </c>
      <c r="B699" s="319">
        <v>79940</v>
      </c>
      <c r="C699" s="320">
        <v>1040</v>
      </c>
      <c r="D699" s="320">
        <v>1274</v>
      </c>
      <c r="E699" s="320">
        <v>1495</v>
      </c>
      <c r="F699" s="320">
        <v>2067</v>
      </c>
      <c r="G699" s="320">
        <v>2535</v>
      </c>
      <c r="H699" s="320">
        <v>2914</v>
      </c>
      <c r="I699" s="320">
        <v>3295</v>
      </c>
    </row>
    <row r="700" spans="1:9" x14ac:dyDescent="0.25">
      <c r="A700" s="319" t="s">
        <v>470</v>
      </c>
      <c r="B700" s="319">
        <v>79941</v>
      </c>
      <c r="C700" s="320">
        <v>1040</v>
      </c>
      <c r="D700" s="320">
        <v>1274</v>
      </c>
      <c r="E700" s="320">
        <v>1495</v>
      </c>
      <c r="F700" s="320">
        <v>2067</v>
      </c>
      <c r="G700" s="320">
        <v>2535</v>
      </c>
      <c r="H700" s="320">
        <v>2914</v>
      </c>
      <c r="I700" s="320">
        <v>3295</v>
      </c>
    </row>
    <row r="701" spans="1:9" x14ac:dyDescent="0.25">
      <c r="A701" s="319" t="s">
        <v>470</v>
      </c>
      <c r="B701" s="319">
        <v>79942</v>
      </c>
      <c r="C701" s="320">
        <v>1040</v>
      </c>
      <c r="D701" s="320">
        <v>1274</v>
      </c>
      <c r="E701" s="320">
        <v>1495</v>
      </c>
      <c r="F701" s="320">
        <v>2067</v>
      </c>
      <c r="G701" s="320">
        <v>2535</v>
      </c>
      <c r="H701" s="320">
        <v>2914</v>
      </c>
      <c r="I701" s="320">
        <v>3295</v>
      </c>
    </row>
    <row r="702" spans="1:9" x14ac:dyDescent="0.25">
      <c r="A702" s="319" t="s">
        <v>470</v>
      </c>
      <c r="B702" s="319">
        <v>79943</v>
      </c>
      <c r="C702" s="320">
        <v>1040</v>
      </c>
      <c r="D702" s="320">
        <v>1274</v>
      </c>
      <c r="E702" s="320">
        <v>1495</v>
      </c>
      <c r="F702" s="320">
        <v>2067</v>
      </c>
      <c r="G702" s="320">
        <v>2535</v>
      </c>
      <c r="H702" s="320">
        <v>2914</v>
      </c>
      <c r="I702" s="320">
        <v>3295</v>
      </c>
    </row>
    <row r="703" spans="1:9" x14ac:dyDescent="0.25">
      <c r="A703" s="319" t="s">
        <v>470</v>
      </c>
      <c r="B703" s="319">
        <v>79944</v>
      </c>
      <c r="C703" s="320">
        <v>1040</v>
      </c>
      <c r="D703" s="320">
        <v>1274</v>
      </c>
      <c r="E703" s="320">
        <v>1495</v>
      </c>
      <c r="F703" s="320">
        <v>2067</v>
      </c>
      <c r="G703" s="320">
        <v>2535</v>
      </c>
      <c r="H703" s="320">
        <v>2914</v>
      </c>
      <c r="I703" s="320">
        <v>3295</v>
      </c>
    </row>
    <row r="704" spans="1:9" x14ac:dyDescent="0.25">
      <c r="A704" s="319" t="s">
        <v>470</v>
      </c>
      <c r="B704" s="319">
        <v>79945</v>
      </c>
      <c r="C704" s="320">
        <v>1040</v>
      </c>
      <c r="D704" s="320">
        <v>1274</v>
      </c>
      <c r="E704" s="320">
        <v>1495</v>
      </c>
      <c r="F704" s="320">
        <v>2067</v>
      </c>
      <c r="G704" s="320">
        <v>2535</v>
      </c>
      <c r="H704" s="320">
        <v>2914</v>
      </c>
      <c r="I704" s="320">
        <v>3295</v>
      </c>
    </row>
    <row r="705" spans="1:9" x14ac:dyDescent="0.25">
      <c r="A705" s="319" t="s">
        <v>470</v>
      </c>
      <c r="B705" s="319">
        <v>79946</v>
      </c>
      <c r="C705" s="320">
        <v>1040</v>
      </c>
      <c r="D705" s="320">
        <v>1274</v>
      </c>
      <c r="E705" s="320">
        <v>1495</v>
      </c>
      <c r="F705" s="320">
        <v>2067</v>
      </c>
      <c r="G705" s="320">
        <v>2535</v>
      </c>
      <c r="H705" s="320">
        <v>2914</v>
      </c>
      <c r="I705" s="320">
        <v>3295</v>
      </c>
    </row>
    <row r="706" spans="1:9" x14ac:dyDescent="0.25">
      <c r="A706" s="319" t="s">
        <v>470</v>
      </c>
      <c r="B706" s="319">
        <v>79947</v>
      </c>
      <c r="C706" s="320">
        <v>1040</v>
      </c>
      <c r="D706" s="320">
        <v>1274</v>
      </c>
      <c r="E706" s="320">
        <v>1495</v>
      </c>
      <c r="F706" s="320">
        <v>2067</v>
      </c>
      <c r="G706" s="320">
        <v>2535</v>
      </c>
      <c r="H706" s="320">
        <v>2914</v>
      </c>
      <c r="I706" s="320">
        <v>3295</v>
      </c>
    </row>
    <row r="707" spans="1:9" x14ac:dyDescent="0.25">
      <c r="A707" s="319" t="s">
        <v>470</v>
      </c>
      <c r="B707" s="319">
        <v>79948</v>
      </c>
      <c r="C707" s="320">
        <v>1040</v>
      </c>
      <c r="D707" s="320">
        <v>1274</v>
      </c>
      <c r="E707" s="320">
        <v>1495</v>
      </c>
      <c r="F707" s="320">
        <v>2067</v>
      </c>
      <c r="G707" s="320">
        <v>2535</v>
      </c>
      <c r="H707" s="320">
        <v>2914</v>
      </c>
      <c r="I707" s="320">
        <v>3295</v>
      </c>
    </row>
    <row r="708" spans="1:9" x14ac:dyDescent="0.25">
      <c r="A708" s="319" t="s">
        <v>470</v>
      </c>
      <c r="B708" s="319">
        <v>79949</v>
      </c>
      <c r="C708" s="320">
        <v>1040</v>
      </c>
      <c r="D708" s="320">
        <v>1274</v>
      </c>
      <c r="E708" s="320">
        <v>1495</v>
      </c>
      <c r="F708" s="320">
        <v>2067</v>
      </c>
      <c r="G708" s="320">
        <v>2535</v>
      </c>
      <c r="H708" s="320">
        <v>2914</v>
      </c>
      <c r="I708" s="320">
        <v>3295</v>
      </c>
    </row>
    <row r="709" spans="1:9" x14ac:dyDescent="0.25">
      <c r="A709" s="319" t="s">
        <v>470</v>
      </c>
      <c r="B709" s="319">
        <v>79950</v>
      </c>
      <c r="C709" s="320">
        <v>1040</v>
      </c>
      <c r="D709" s="320">
        <v>1274</v>
      </c>
      <c r="E709" s="320">
        <v>1495</v>
      </c>
      <c r="F709" s="320">
        <v>2067</v>
      </c>
      <c r="G709" s="320">
        <v>2535</v>
      </c>
      <c r="H709" s="320">
        <v>2914</v>
      </c>
      <c r="I709" s="320">
        <v>3295</v>
      </c>
    </row>
    <row r="710" spans="1:9" x14ac:dyDescent="0.25">
      <c r="A710" s="319" t="s">
        <v>470</v>
      </c>
      <c r="B710" s="319">
        <v>79951</v>
      </c>
      <c r="C710" s="320">
        <v>1040</v>
      </c>
      <c r="D710" s="320">
        <v>1274</v>
      </c>
      <c r="E710" s="320">
        <v>1495</v>
      </c>
      <c r="F710" s="320">
        <v>2067</v>
      </c>
      <c r="G710" s="320">
        <v>2535</v>
      </c>
      <c r="H710" s="320">
        <v>2914</v>
      </c>
      <c r="I710" s="320">
        <v>3295</v>
      </c>
    </row>
    <row r="711" spans="1:9" x14ac:dyDescent="0.25">
      <c r="A711" s="319" t="s">
        <v>470</v>
      </c>
      <c r="B711" s="319">
        <v>79952</v>
      </c>
      <c r="C711" s="320">
        <v>1040</v>
      </c>
      <c r="D711" s="320">
        <v>1274</v>
      </c>
      <c r="E711" s="320">
        <v>1495</v>
      </c>
      <c r="F711" s="320">
        <v>2067</v>
      </c>
      <c r="G711" s="320">
        <v>2535</v>
      </c>
      <c r="H711" s="320">
        <v>2914</v>
      </c>
      <c r="I711" s="320">
        <v>3295</v>
      </c>
    </row>
    <row r="712" spans="1:9" x14ac:dyDescent="0.25">
      <c r="A712" s="319" t="s">
        <v>470</v>
      </c>
      <c r="B712" s="319">
        <v>79953</v>
      </c>
      <c r="C712" s="320">
        <v>1040</v>
      </c>
      <c r="D712" s="320">
        <v>1274</v>
      </c>
      <c r="E712" s="320">
        <v>1495</v>
      </c>
      <c r="F712" s="320">
        <v>2067</v>
      </c>
      <c r="G712" s="320">
        <v>2535</v>
      </c>
      <c r="H712" s="320">
        <v>2914</v>
      </c>
      <c r="I712" s="320">
        <v>3295</v>
      </c>
    </row>
    <row r="713" spans="1:9" x14ac:dyDescent="0.25">
      <c r="A713" s="319" t="s">
        <v>470</v>
      </c>
      <c r="B713" s="319">
        <v>79954</v>
      </c>
      <c r="C713" s="320">
        <v>1040</v>
      </c>
      <c r="D713" s="320">
        <v>1274</v>
      </c>
      <c r="E713" s="320">
        <v>1495</v>
      </c>
      <c r="F713" s="320">
        <v>2067</v>
      </c>
      <c r="G713" s="320">
        <v>2535</v>
      </c>
      <c r="H713" s="320">
        <v>2914</v>
      </c>
      <c r="I713" s="320">
        <v>3295</v>
      </c>
    </row>
    <row r="714" spans="1:9" x14ac:dyDescent="0.25">
      <c r="A714" s="319" t="s">
        <v>470</v>
      </c>
      <c r="B714" s="319">
        <v>79955</v>
      </c>
      <c r="C714" s="320">
        <v>1040</v>
      </c>
      <c r="D714" s="320">
        <v>1274</v>
      </c>
      <c r="E714" s="320">
        <v>1495</v>
      </c>
      <c r="F714" s="320">
        <v>2067</v>
      </c>
      <c r="G714" s="320">
        <v>2535</v>
      </c>
      <c r="H714" s="320">
        <v>2914</v>
      </c>
      <c r="I714" s="320">
        <v>3295</v>
      </c>
    </row>
    <row r="715" spans="1:9" x14ac:dyDescent="0.25">
      <c r="A715" s="319" t="s">
        <v>470</v>
      </c>
      <c r="B715" s="319">
        <v>79968</v>
      </c>
      <c r="C715" s="320">
        <v>1040</v>
      </c>
      <c r="D715" s="320">
        <v>1274</v>
      </c>
      <c r="E715" s="320">
        <v>1495</v>
      </c>
      <c r="F715" s="320">
        <v>2067</v>
      </c>
      <c r="G715" s="320">
        <v>2535</v>
      </c>
      <c r="H715" s="320">
        <v>2914</v>
      </c>
      <c r="I715" s="320">
        <v>3295</v>
      </c>
    </row>
    <row r="716" spans="1:9" x14ac:dyDescent="0.25">
      <c r="A716" s="319" t="s">
        <v>470</v>
      </c>
      <c r="B716" s="319">
        <v>79995</v>
      </c>
      <c r="C716" s="320">
        <v>1040</v>
      </c>
      <c r="D716" s="320">
        <v>1274</v>
      </c>
      <c r="E716" s="320">
        <v>1495</v>
      </c>
      <c r="F716" s="320">
        <v>2067</v>
      </c>
      <c r="G716" s="320">
        <v>2535</v>
      </c>
      <c r="H716" s="320">
        <v>2914</v>
      </c>
      <c r="I716" s="320">
        <v>3295</v>
      </c>
    </row>
    <row r="717" spans="1:9" x14ac:dyDescent="0.25">
      <c r="A717" s="319" t="s">
        <v>470</v>
      </c>
      <c r="B717" s="319">
        <v>79996</v>
      </c>
      <c r="C717" s="320">
        <v>1040</v>
      </c>
      <c r="D717" s="320">
        <v>1274</v>
      </c>
      <c r="E717" s="320">
        <v>1495</v>
      </c>
      <c r="F717" s="320">
        <v>2067</v>
      </c>
      <c r="G717" s="320">
        <v>2535</v>
      </c>
      <c r="H717" s="320">
        <v>2914</v>
      </c>
      <c r="I717" s="320">
        <v>3295</v>
      </c>
    </row>
    <row r="718" spans="1:9" x14ac:dyDescent="0.25">
      <c r="A718" s="319" t="s">
        <v>470</v>
      </c>
      <c r="B718" s="319">
        <v>79997</v>
      </c>
      <c r="C718" s="320">
        <v>1040</v>
      </c>
      <c r="D718" s="320">
        <v>1274</v>
      </c>
      <c r="E718" s="320">
        <v>1495</v>
      </c>
      <c r="F718" s="320">
        <v>2067</v>
      </c>
      <c r="G718" s="320">
        <v>2535</v>
      </c>
      <c r="H718" s="320">
        <v>2914</v>
      </c>
      <c r="I718" s="320">
        <v>3295</v>
      </c>
    </row>
    <row r="719" spans="1:9" x14ac:dyDescent="0.25">
      <c r="A719" s="319" t="s">
        <v>470</v>
      </c>
      <c r="B719" s="319">
        <v>88063</v>
      </c>
      <c r="C719" s="320">
        <v>884</v>
      </c>
      <c r="D719" s="320">
        <v>1053</v>
      </c>
      <c r="E719" s="320">
        <v>1183</v>
      </c>
      <c r="F719" s="320">
        <v>1651</v>
      </c>
      <c r="G719" s="320">
        <v>1950</v>
      </c>
      <c r="H719" s="320">
        <v>2242</v>
      </c>
      <c r="I719" s="320">
        <v>2535</v>
      </c>
    </row>
    <row r="720" spans="1:9" x14ac:dyDescent="0.25">
      <c r="A720" s="319" t="s">
        <v>471</v>
      </c>
      <c r="B720" s="319">
        <v>76519</v>
      </c>
      <c r="C720" s="320">
        <v>1027</v>
      </c>
      <c r="D720" s="320">
        <v>1105</v>
      </c>
      <c r="E720" s="320">
        <v>1365</v>
      </c>
      <c r="F720" s="320">
        <v>1924</v>
      </c>
      <c r="G720" s="320">
        <v>2327</v>
      </c>
      <c r="H720" s="320">
        <v>2675</v>
      </c>
      <c r="I720" s="320">
        <v>3025</v>
      </c>
    </row>
    <row r="721" spans="1:9" x14ac:dyDescent="0.25">
      <c r="A721" s="319" t="s">
        <v>471</v>
      </c>
      <c r="B721" s="319">
        <v>76524</v>
      </c>
      <c r="C721" s="320">
        <v>1235</v>
      </c>
      <c r="D721" s="320">
        <v>1430</v>
      </c>
      <c r="E721" s="320">
        <v>1781</v>
      </c>
      <c r="F721" s="320">
        <v>2327</v>
      </c>
      <c r="G721" s="320">
        <v>2457</v>
      </c>
      <c r="H721" s="320">
        <v>2824</v>
      </c>
      <c r="I721" s="320">
        <v>3194</v>
      </c>
    </row>
    <row r="722" spans="1:9" x14ac:dyDescent="0.25">
      <c r="A722" s="319" t="s">
        <v>471</v>
      </c>
      <c r="B722" s="319">
        <v>76570</v>
      </c>
      <c r="C722" s="320">
        <v>988</v>
      </c>
      <c r="D722" s="320">
        <v>1157</v>
      </c>
      <c r="E722" s="320">
        <v>1417</v>
      </c>
      <c r="F722" s="320">
        <v>2002</v>
      </c>
      <c r="G722" s="320">
        <v>2405</v>
      </c>
      <c r="H722" s="320">
        <v>2765</v>
      </c>
      <c r="I722" s="320">
        <v>3126</v>
      </c>
    </row>
    <row r="723" spans="1:9" x14ac:dyDescent="0.25">
      <c r="A723" s="319" t="s">
        <v>471</v>
      </c>
      <c r="B723" s="319">
        <v>76579</v>
      </c>
      <c r="C723" s="320">
        <v>1144</v>
      </c>
      <c r="D723" s="320">
        <v>1144</v>
      </c>
      <c r="E723" s="320">
        <v>1443</v>
      </c>
      <c r="F723" s="320">
        <v>2041</v>
      </c>
      <c r="G723" s="320">
        <v>2457</v>
      </c>
      <c r="H723" s="320">
        <v>2824</v>
      </c>
      <c r="I723" s="320">
        <v>3194</v>
      </c>
    </row>
    <row r="724" spans="1:9" x14ac:dyDescent="0.25">
      <c r="A724" s="319" t="s">
        <v>471</v>
      </c>
      <c r="B724" s="319">
        <v>76629</v>
      </c>
      <c r="C724" s="320">
        <v>988</v>
      </c>
      <c r="D724" s="320">
        <v>1066</v>
      </c>
      <c r="E724" s="320">
        <v>1209</v>
      </c>
      <c r="F724" s="320">
        <v>1703</v>
      </c>
      <c r="G724" s="320">
        <v>1846</v>
      </c>
      <c r="H724" s="320">
        <v>2122</v>
      </c>
      <c r="I724" s="320">
        <v>2399</v>
      </c>
    </row>
    <row r="725" spans="1:9" x14ac:dyDescent="0.25">
      <c r="A725" s="319" t="s">
        <v>471</v>
      </c>
      <c r="B725" s="319">
        <v>76630</v>
      </c>
      <c r="C725" s="320">
        <v>1183</v>
      </c>
      <c r="D725" s="320">
        <v>1365</v>
      </c>
      <c r="E725" s="320">
        <v>1716</v>
      </c>
      <c r="F725" s="320">
        <v>2210</v>
      </c>
      <c r="G725" s="320">
        <v>2288</v>
      </c>
      <c r="H725" s="320">
        <v>2631</v>
      </c>
      <c r="I725" s="320">
        <v>2974</v>
      </c>
    </row>
    <row r="726" spans="1:9" x14ac:dyDescent="0.25">
      <c r="A726" s="319" t="s">
        <v>471</v>
      </c>
      <c r="B726" s="319">
        <v>76632</v>
      </c>
      <c r="C726" s="320">
        <v>1222</v>
      </c>
      <c r="D726" s="320">
        <v>1443</v>
      </c>
      <c r="E726" s="320">
        <v>1768</v>
      </c>
      <c r="F726" s="320">
        <v>2496</v>
      </c>
      <c r="G726" s="320">
        <v>3003</v>
      </c>
      <c r="H726" s="320">
        <v>3452</v>
      </c>
      <c r="I726" s="320">
        <v>3903</v>
      </c>
    </row>
    <row r="727" spans="1:9" x14ac:dyDescent="0.25">
      <c r="A727" s="319" t="s">
        <v>471</v>
      </c>
      <c r="B727" s="319">
        <v>76642</v>
      </c>
      <c r="C727" s="320">
        <v>819</v>
      </c>
      <c r="D727" s="320">
        <v>962</v>
      </c>
      <c r="E727" s="320">
        <v>1183</v>
      </c>
      <c r="F727" s="320">
        <v>1664</v>
      </c>
      <c r="G727" s="320">
        <v>2002</v>
      </c>
      <c r="H727" s="320">
        <v>2302</v>
      </c>
      <c r="I727" s="320">
        <v>2602</v>
      </c>
    </row>
    <row r="728" spans="1:9" x14ac:dyDescent="0.25">
      <c r="A728" s="319" t="s">
        <v>471</v>
      </c>
      <c r="B728" s="319">
        <v>76653</v>
      </c>
      <c r="C728" s="320">
        <v>1157</v>
      </c>
      <c r="D728" s="320">
        <v>1365</v>
      </c>
      <c r="E728" s="320">
        <v>1677</v>
      </c>
      <c r="F728" s="320">
        <v>2366</v>
      </c>
      <c r="G728" s="320">
        <v>2847</v>
      </c>
      <c r="H728" s="320">
        <v>3273</v>
      </c>
      <c r="I728" s="320">
        <v>3701</v>
      </c>
    </row>
    <row r="729" spans="1:9" x14ac:dyDescent="0.25">
      <c r="A729" s="319" t="s">
        <v>471</v>
      </c>
      <c r="B729" s="319">
        <v>76655</v>
      </c>
      <c r="C729" s="320">
        <v>1326</v>
      </c>
      <c r="D729" s="320">
        <v>1534</v>
      </c>
      <c r="E729" s="320">
        <v>1924</v>
      </c>
      <c r="F729" s="320">
        <v>2496</v>
      </c>
      <c r="G729" s="320">
        <v>2613</v>
      </c>
      <c r="H729" s="320">
        <v>3004</v>
      </c>
      <c r="I729" s="320">
        <v>3396</v>
      </c>
    </row>
    <row r="730" spans="1:9" x14ac:dyDescent="0.25">
      <c r="A730" s="319" t="s">
        <v>471</v>
      </c>
      <c r="B730" s="319">
        <v>76656</v>
      </c>
      <c r="C730" s="320">
        <v>988</v>
      </c>
      <c r="D730" s="320">
        <v>1170</v>
      </c>
      <c r="E730" s="320">
        <v>1430</v>
      </c>
      <c r="F730" s="320">
        <v>2015</v>
      </c>
      <c r="G730" s="320">
        <v>2431</v>
      </c>
      <c r="H730" s="320">
        <v>2795</v>
      </c>
      <c r="I730" s="320">
        <v>3160</v>
      </c>
    </row>
    <row r="731" spans="1:9" x14ac:dyDescent="0.25">
      <c r="A731" s="319" t="s">
        <v>471</v>
      </c>
      <c r="B731" s="319">
        <v>76661</v>
      </c>
      <c r="C731" s="320">
        <v>819</v>
      </c>
      <c r="D731" s="320">
        <v>962</v>
      </c>
      <c r="E731" s="320">
        <v>1183</v>
      </c>
      <c r="F731" s="320">
        <v>1664</v>
      </c>
      <c r="G731" s="320">
        <v>2002</v>
      </c>
      <c r="H731" s="320">
        <v>2302</v>
      </c>
      <c r="I731" s="320">
        <v>2602</v>
      </c>
    </row>
    <row r="732" spans="1:9" x14ac:dyDescent="0.25">
      <c r="A732" s="319" t="s">
        <v>471</v>
      </c>
      <c r="B732" s="319">
        <v>76664</v>
      </c>
      <c r="C732" s="320">
        <v>1066</v>
      </c>
      <c r="D732" s="320">
        <v>1235</v>
      </c>
      <c r="E732" s="320">
        <v>1547</v>
      </c>
      <c r="F732" s="320">
        <v>1989</v>
      </c>
      <c r="G732" s="320">
        <v>2054</v>
      </c>
      <c r="H732" s="320">
        <v>2362</v>
      </c>
      <c r="I732" s="320">
        <v>2670</v>
      </c>
    </row>
    <row r="733" spans="1:9" x14ac:dyDescent="0.25">
      <c r="A733" s="319" t="s">
        <v>471</v>
      </c>
      <c r="B733" s="319">
        <v>76680</v>
      </c>
      <c r="C733" s="320">
        <v>897</v>
      </c>
      <c r="D733" s="320">
        <v>1040</v>
      </c>
      <c r="E733" s="320">
        <v>1261</v>
      </c>
      <c r="F733" s="320">
        <v>1768</v>
      </c>
      <c r="G733" s="320">
        <v>2080</v>
      </c>
      <c r="H733" s="320">
        <v>2392</v>
      </c>
      <c r="I733" s="320">
        <v>2704</v>
      </c>
    </row>
    <row r="734" spans="1:9" x14ac:dyDescent="0.25">
      <c r="A734" s="319" t="s">
        <v>471</v>
      </c>
      <c r="B734" s="319">
        <v>76682</v>
      </c>
      <c r="C734" s="320">
        <v>1183</v>
      </c>
      <c r="D734" s="320">
        <v>1365</v>
      </c>
      <c r="E734" s="320">
        <v>1703</v>
      </c>
      <c r="F734" s="320">
        <v>2249</v>
      </c>
      <c r="G734" s="320">
        <v>2418</v>
      </c>
      <c r="H734" s="320">
        <v>2780</v>
      </c>
      <c r="I734" s="320">
        <v>3143</v>
      </c>
    </row>
    <row r="735" spans="1:9" x14ac:dyDescent="0.25">
      <c r="A735" s="319" t="s">
        <v>471</v>
      </c>
      <c r="B735" s="319">
        <v>76685</v>
      </c>
      <c r="C735" s="320">
        <v>1027</v>
      </c>
      <c r="D735" s="320">
        <v>1209</v>
      </c>
      <c r="E735" s="320">
        <v>1495</v>
      </c>
      <c r="F735" s="320">
        <v>2093</v>
      </c>
      <c r="G735" s="320">
        <v>2496</v>
      </c>
      <c r="H735" s="320">
        <v>2870</v>
      </c>
      <c r="I735" s="320">
        <v>3244</v>
      </c>
    </row>
    <row r="736" spans="1:9" x14ac:dyDescent="0.25">
      <c r="A736" s="319" t="s">
        <v>471</v>
      </c>
      <c r="B736" s="319">
        <v>76687</v>
      </c>
      <c r="C736" s="320">
        <v>1131</v>
      </c>
      <c r="D736" s="320">
        <v>1196</v>
      </c>
      <c r="E736" s="320">
        <v>1339</v>
      </c>
      <c r="F736" s="320">
        <v>1885</v>
      </c>
      <c r="G736" s="320">
        <v>2015</v>
      </c>
      <c r="H736" s="320">
        <v>2316</v>
      </c>
      <c r="I736" s="320">
        <v>2619</v>
      </c>
    </row>
    <row r="737" spans="1:9" x14ac:dyDescent="0.25">
      <c r="A737" s="319" t="s">
        <v>471</v>
      </c>
      <c r="B737" s="319">
        <v>76706</v>
      </c>
      <c r="C737" s="320">
        <v>1092</v>
      </c>
      <c r="D737" s="320">
        <v>1261</v>
      </c>
      <c r="E737" s="320">
        <v>1573</v>
      </c>
      <c r="F737" s="320">
        <v>2028</v>
      </c>
      <c r="G737" s="320">
        <v>2093</v>
      </c>
      <c r="H737" s="320">
        <v>2406</v>
      </c>
      <c r="I737" s="320">
        <v>2720</v>
      </c>
    </row>
    <row r="738" spans="1:9" x14ac:dyDescent="0.25">
      <c r="A738" s="319" t="s">
        <v>472</v>
      </c>
      <c r="B738" s="319">
        <v>75022</v>
      </c>
      <c r="C738" s="320">
        <v>2769</v>
      </c>
      <c r="D738" s="320">
        <v>2925</v>
      </c>
      <c r="E738" s="320">
        <v>3419</v>
      </c>
      <c r="F738" s="320">
        <v>4316</v>
      </c>
      <c r="G738" s="320">
        <v>5538</v>
      </c>
      <c r="H738" s="320">
        <v>6368</v>
      </c>
      <c r="I738" s="320">
        <v>7199</v>
      </c>
    </row>
    <row r="739" spans="1:9" x14ac:dyDescent="0.25">
      <c r="A739" s="319" t="s">
        <v>472</v>
      </c>
      <c r="B739" s="319">
        <v>75028</v>
      </c>
      <c r="C739" s="320">
        <v>2717</v>
      </c>
      <c r="D739" s="320">
        <v>2860</v>
      </c>
      <c r="E739" s="320">
        <v>3354</v>
      </c>
      <c r="F739" s="320">
        <v>4225</v>
      </c>
      <c r="G739" s="320">
        <v>5434</v>
      </c>
      <c r="H739" s="320">
        <v>6249</v>
      </c>
      <c r="I739" s="320">
        <v>7064</v>
      </c>
    </row>
    <row r="740" spans="1:9" x14ac:dyDescent="0.25">
      <c r="A740" s="319" t="s">
        <v>472</v>
      </c>
      <c r="B740" s="319">
        <v>75050</v>
      </c>
      <c r="C740" s="320">
        <v>1729</v>
      </c>
      <c r="D740" s="320">
        <v>1833</v>
      </c>
      <c r="E740" s="320">
        <v>2145</v>
      </c>
      <c r="F740" s="320">
        <v>2743</v>
      </c>
      <c r="G740" s="320">
        <v>3484</v>
      </c>
      <c r="H740" s="320">
        <v>4006</v>
      </c>
      <c r="I740" s="320">
        <v>4529</v>
      </c>
    </row>
    <row r="741" spans="1:9" x14ac:dyDescent="0.25">
      <c r="A741" s="319" t="s">
        <v>472</v>
      </c>
      <c r="B741" s="319">
        <v>75051</v>
      </c>
      <c r="C741" s="320">
        <v>1469</v>
      </c>
      <c r="D741" s="320">
        <v>1547</v>
      </c>
      <c r="E741" s="320">
        <v>1820</v>
      </c>
      <c r="F741" s="320">
        <v>2301</v>
      </c>
      <c r="G741" s="320">
        <v>2951</v>
      </c>
      <c r="H741" s="320">
        <v>3393</v>
      </c>
      <c r="I741" s="320">
        <v>3836</v>
      </c>
    </row>
    <row r="742" spans="1:9" x14ac:dyDescent="0.25">
      <c r="A742" s="319" t="s">
        <v>472</v>
      </c>
      <c r="B742" s="319">
        <v>75052</v>
      </c>
      <c r="C742" s="320">
        <v>1924</v>
      </c>
      <c r="D742" s="320">
        <v>2054</v>
      </c>
      <c r="E742" s="320">
        <v>2405</v>
      </c>
      <c r="F742" s="320">
        <v>3094</v>
      </c>
      <c r="G742" s="320">
        <v>3900</v>
      </c>
      <c r="H742" s="320">
        <v>4485</v>
      </c>
      <c r="I742" s="320">
        <v>5070</v>
      </c>
    </row>
    <row r="743" spans="1:9" x14ac:dyDescent="0.25">
      <c r="A743" s="319" t="s">
        <v>472</v>
      </c>
      <c r="B743" s="319">
        <v>75053</v>
      </c>
      <c r="C743" s="320">
        <v>1729</v>
      </c>
      <c r="D743" s="320">
        <v>1846</v>
      </c>
      <c r="E743" s="320">
        <v>2158</v>
      </c>
      <c r="F743" s="320">
        <v>2756</v>
      </c>
      <c r="G743" s="320">
        <v>3497</v>
      </c>
      <c r="H743" s="320">
        <v>4020</v>
      </c>
      <c r="I743" s="320">
        <v>4546</v>
      </c>
    </row>
    <row r="744" spans="1:9" x14ac:dyDescent="0.25">
      <c r="A744" s="319" t="s">
        <v>472</v>
      </c>
      <c r="B744" s="319">
        <v>75054</v>
      </c>
      <c r="C744" s="320">
        <v>2470</v>
      </c>
      <c r="D744" s="320">
        <v>2704</v>
      </c>
      <c r="E744" s="320">
        <v>3159</v>
      </c>
      <c r="F744" s="320">
        <v>4186</v>
      </c>
      <c r="G744" s="320">
        <v>5109</v>
      </c>
      <c r="H744" s="320">
        <v>5874</v>
      </c>
      <c r="I744" s="320">
        <v>6641</v>
      </c>
    </row>
    <row r="745" spans="1:9" x14ac:dyDescent="0.25">
      <c r="A745" s="319" t="s">
        <v>472</v>
      </c>
      <c r="B745" s="319">
        <v>75261</v>
      </c>
      <c r="C745" s="320">
        <v>1651</v>
      </c>
      <c r="D745" s="320">
        <v>1807</v>
      </c>
      <c r="E745" s="320">
        <v>2106</v>
      </c>
      <c r="F745" s="320">
        <v>2795</v>
      </c>
      <c r="G745" s="320">
        <v>3406</v>
      </c>
      <c r="H745" s="320">
        <v>3916</v>
      </c>
      <c r="I745" s="320">
        <v>4427</v>
      </c>
    </row>
    <row r="746" spans="1:9" x14ac:dyDescent="0.25">
      <c r="A746" s="319" t="s">
        <v>472</v>
      </c>
      <c r="B746" s="319">
        <v>76001</v>
      </c>
      <c r="C746" s="320">
        <v>2171</v>
      </c>
      <c r="D746" s="320">
        <v>2366</v>
      </c>
      <c r="E746" s="320">
        <v>2769</v>
      </c>
      <c r="F746" s="320">
        <v>3666</v>
      </c>
      <c r="G746" s="320">
        <v>4472</v>
      </c>
      <c r="H746" s="320">
        <v>5142</v>
      </c>
      <c r="I746" s="320">
        <v>5813</v>
      </c>
    </row>
    <row r="747" spans="1:9" x14ac:dyDescent="0.25">
      <c r="A747" s="319" t="s">
        <v>472</v>
      </c>
      <c r="B747" s="319">
        <v>76002</v>
      </c>
      <c r="C747" s="320">
        <v>2470</v>
      </c>
      <c r="D747" s="320">
        <v>2704</v>
      </c>
      <c r="E747" s="320">
        <v>3159</v>
      </c>
      <c r="F747" s="320">
        <v>4186</v>
      </c>
      <c r="G747" s="320">
        <v>5109</v>
      </c>
      <c r="H747" s="320">
        <v>5874</v>
      </c>
      <c r="I747" s="320">
        <v>6641</v>
      </c>
    </row>
    <row r="748" spans="1:9" x14ac:dyDescent="0.25">
      <c r="A748" s="319" t="s">
        <v>472</v>
      </c>
      <c r="B748" s="319">
        <v>76003</v>
      </c>
      <c r="C748" s="320">
        <v>1651</v>
      </c>
      <c r="D748" s="320">
        <v>1807</v>
      </c>
      <c r="E748" s="320">
        <v>2106</v>
      </c>
      <c r="F748" s="320">
        <v>2795</v>
      </c>
      <c r="G748" s="320">
        <v>3406</v>
      </c>
      <c r="H748" s="320">
        <v>3916</v>
      </c>
      <c r="I748" s="320">
        <v>4427</v>
      </c>
    </row>
    <row r="749" spans="1:9" x14ac:dyDescent="0.25">
      <c r="A749" s="319" t="s">
        <v>472</v>
      </c>
      <c r="B749" s="319">
        <v>76004</v>
      </c>
      <c r="C749" s="320">
        <v>1651</v>
      </c>
      <c r="D749" s="320">
        <v>1807</v>
      </c>
      <c r="E749" s="320">
        <v>2106</v>
      </c>
      <c r="F749" s="320">
        <v>2795</v>
      </c>
      <c r="G749" s="320">
        <v>3406</v>
      </c>
      <c r="H749" s="320">
        <v>3916</v>
      </c>
      <c r="I749" s="320">
        <v>4427</v>
      </c>
    </row>
    <row r="750" spans="1:9" x14ac:dyDescent="0.25">
      <c r="A750" s="319" t="s">
        <v>472</v>
      </c>
      <c r="B750" s="319">
        <v>76005</v>
      </c>
      <c r="C750" s="320">
        <v>1651</v>
      </c>
      <c r="D750" s="320">
        <v>1807</v>
      </c>
      <c r="E750" s="320">
        <v>2106</v>
      </c>
      <c r="F750" s="320">
        <v>2795</v>
      </c>
      <c r="G750" s="320">
        <v>3406</v>
      </c>
      <c r="H750" s="320">
        <v>3916</v>
      </c>
      <c r="I750" s="320">
        <v>4427</v>
      </c>
    </row>
    <row r="751" spans="1:9" x14ac:dyDescent="0.25">
      <c r="A751" s="319" t="s">
        <v>472</v>
      </c>
      <c r="B751" s="319">
        <v>76006</v>
      </c>
      <c r="C751" s="320">
        <v>1833</v>
      </c>
      <c r="D751" s="320">
        <v>2002</v>
      </c>
      <c r="E751" s="320">
        <v>2340</v>
      </c>
      <c r="F751" s="320">
        <v>3107</v>
      </c>
      <c r="G751" s="320">
        <v>3783</v>
      </c>
      <c r="H751" s="320">
        <v>4349</v>
      </c>
      <c r="I751" s="320">
        <v>4917</v>
      </c>
    </row>
    <row r="752" spans="1:9" x14ac:dyDescent="0.25">
      <c r="A752" s="319" t="s">
        <v>472</v>
      </c>
      <c r="B752" s="319">
        <v>76007</v>
      </c>
      <c r="C752" s="320">
        <v>1651</v>
      </c>
      <c r="D752" s="320">
        <v>1807</v>
      </c>
      <c r="E752" s="320">
        <v>2106</v>
      </c>
      <c r="F752" s="320">
        <v>2795</v>
      </c>
      <c r="G752" s="320">
        <v>3406</v>
      </c>
      <c r="H752" s="320">
        <v>3916</v>
      </c>
      <c r="I752" s="320">
        <v>4427</v>
      </c>
    </row>
    <row r="753" spans="1:9" x14ac:dyDescent="0.25">
      <c r="A753" s="319" t="s">
        <v>472</v>
      </c>
      <c r="B753" s="319">
        <v>76008</v>
      </c>
      <c r="C753" s="320">
        <v>2470</v>
      </c>
      <c r="D753" s="320">
        <v>2704</v>
      </c>
      <c r="E753" s="320">
        <v>3159</v>
      </c>
      <c r="F753" s="320">
        <v>4186</v>
      </c>
      <c r="G753" s="320">
        <v>5109</v>
      </c>
      <c r="H753" s="320">
        <v>5874</v>
      </c>
      <c r="I753" s="320">
        <v>6641</v>
      </c>
    </row>
    <row r="754" spans="1:9" x14ac:dyDescent="0.25">
      <c r="A754" s="319" t="s">
        <v>472</v>
      </c>
      <c r="B754" s="319">
        <v>76009</v>
      </c>
      <c r="C754" s="320">
        <v>1495</v>
      </c>
      <c r="D754" s="320">
        <v>1638</v>
      </c>
      <c r="E754" s="320">
        <v>1911</v>
      </c>
      <c r="F754" s="320">
        <v>2535</v>
      </c>
      <c r="G754" s="320">
        <v>3094</v>
      </c>
      <c r="H754" s="320">
        <v>3558</v>
      </c>
      <c r="I754" s="320">
        <v>4022</v>
      </c>
    </row>
    <row r="755" spans="1:9" x14ac:dyDescent="0.25">
      <c r="A755" s="319" t="s">
        <v>472</v>
      </c>
      <c r="B755" s="319">
        <v>76010</v>
      </c>
      <c r="C755" s="320">
        <v>1482</v>
      </c>
      <c r="D755" s="320">
        <v>1625</v>
      </c>
      <c r="E755" s="320">
        <v>1898</v>
      </c>
      <c r="F755" s="320">
        <v>2522</v>
      </c>
      <c r="G755" s="320">
        <v>3068</v>
      </c>
      <c r="H755" s="320">
        <v>3528</v>
      </c>
      <c r="I755" s="320">
        <v>3988</v>
      </c>
    </row>
    <row r="756" spans="1:9" x14ac:dyDescent="0.25">
      <c r="A756" s="319" t="s">
        <v>472</v>
      </c>
      <c r="B756" s="319">
        <v>76011</v>
      </c>
      <c r="C756" s="320">
        <v>1612</v>
      </c>
      <c r="D756" s="320">
        <v>1755</v>
      </c>
      <c r="E756" s="320">
        <v>2054</v>
      </c>
      <c r="F756" s="320">
        <v>2717</v>
      </c>
      <c r="G756" s="320">
        <v>3328</v>
      </c>
      <c r="H756" s="320">
        <v>3827</v>
      </c>
      <c r="I756" s="320">
        <v>4326</v>
      </c>
    </row>
    <row r="757" spans="1:9" x14ac:dyDescent="0.25">
      <c r="A757" s="319" t="s">
        <v>472</v>
      </c>
      <c r="B757" s="319">
        <v>76012</v>
      </c>
      <c r="C757" s="320">
        <v>1508</v>
      </c>
      <c r="D757" s="320">
        <v>1651</v>
      </c>
      <c r="E757" s="320">
        <v>1924</v>
      </c>
      <c r="F757" s="320">
        <v>2548</v>
      </c>
      <c r="G757" s="320">
        <v>3107</v>
      </c>
      <c r="H757" s="320">
        <v>3572</v>
      </c>
      <c r="I757" s="320">
        <v>4039</v>
      </c>
    </row>
    <row r="758" spans="1:9" x14ac:dyDescent="0.25">
      <c r="A758" s="319" t="s">
        <v>472</v>
      </c>
      <c r="B758" s="319">
        <v>76013</v>
      </c>
      <c r="C758" s="320">
        <v>1521</v>
      </c>
      <c r="D758" s="320">
        <v>1664</v>
      </c>
      <c r="E758" s="320">
        <v>1937</v>
      </c>
      <c r="F758" s="320">
        <v>2574</v>
      </c>
      <c r="G758" s="320">
        <v>3133</v>
      </c>
      <c r="H758" s="320">
        <v>3602</v>
      </c>
      <c r="I758" s="320">
        <v>4072</v>
      </c>
    </row>
    <row r="759" spans="1:9" x14ac:dyDescent="0.25">
      <c r="A759" s="319" t="s">
        <v>472</v>
      </c>
      <c r="B759" s="319">
        <v>76014</v>
      </c>
      <c r="C759" s="320">
        <v>1742</v>
      </c>
      <c r="D759" s="320">
        <v>1898</v>
      </c>
      <c r="E759" s="320">
        <v>2223</v>
      </c>
      <c r="F759" s="320">
        <v>2951</v>
      </c>
      <c r="G759" s="320">
        <v>3601</v>
      </c>
      <c r="H759" s="320">
        <v>4140</v>
      </c>
      <c r="I759" s="320">
        <v>4681</v>
      </c>
    </row>
    <row r="760" spans="1:9" x14ac:dyDescent="0.25">
      <c r="A760" s="319" t="s">
        <v>472</v>
      </c>
      <c r="B760" s="319">
        <v>76015</v>
      </c>
      <c r="C760" s="320">
        <v>1781</v>
      </c>
      <c r="D760" s="320">
        <v>1950</v>
      </c>
      <c r="E760" s="320">
        <v>2275</v>
      </c>
      <c r="F760" s="320">
        <v>3016</v>
      </c>
      <c r="G760" s="320">
        <v>3679</v>
      </c>
      <c r="H760" s="320">
        <v>4230</v>
      </c>
      <c r="I760" s="320">
        <v>4782</v>
      </c>
    </row>
    <row r="761" spans="1:9" x14ac:dyDescent="0.25">
      <c r="A761" s="319" t="s">
        <v>472</v>
      </c>
      <c r="B761" s="319">
        <v>76016</v>
      </c>
      <c r="C761" s="320">
        <v>2223</v>
      </c>
      <c r="D761" s="320">
        <v>2431</v>
      </c>
      <c r="E761" s="320">
        <v>2834</v>
      </c>
      <c r="F761" s="320">
        <v>3757</v>
      </c>
      <c r="G761" s="320">
        <v>4589</v>
      </c>
      <c r="H761" s="320">
        <v>5276</v>
      </c>
      <c r="I761" s="320">
        <v>5965</v>
      </c>
    </row>
    <row r="762" spans="1:9" x14ac:dyDescent="0.25">
      <c r="A762" s="319" t="s">
        <v>472</v>
      </c>
      <c r="B762" s="319">
        <v>76017</v>
      </c>
      <c r="C762" s="320">
        <v>1703</v>
      </c>
      <c r="D762" s="320">
        <v>1859</v>
      </c>
      <c r="E762" s="320">
        <v>2171</v>
      </c>
      <c r="F762" s="320">
        <v>2873</v>
      </c>
      <c r="G762" s="320">
        <v>3510</v>
      </c>
      <c r="H762" s="320">
        <v>4036</v>
      </c>
      <c r="I762" s="320">
        <v>4563</v>
      </c>
    </row>
    <row r="763" spans="1:9" x14ac:dyDescent="0.25">
      <c r="A763" s="319" t="s">
        <v>472</v>
      </c>
      <c r="B763" s="319">
        <v>76018</v>
      </c>
      <c r="C763" s="320">
        <v>2275</v>
      </c>
      <c r="D763" s="320">
        <v>2496</v>
      </c>
      <c r="E763" s="320">
        <v>2912</v>
      </c>
      <c r="F763" s="320">
        <v>3861</v>
      </c>
      <c r="G763" s="320">
        <v>4706</v>
      </c>
      <c r="H763" s="320">
        <v>5411</v>
      </c>
      <c r="I763" s="320">
        <v>6117</v>
      </c>
    </row>
    <row r="764" spans="1:9" x14ac:dyDescent="0.25">
      <c r="A764" s="319" t="s">
        <v>472</v>
      </c>
      <c r="B764" s="319">
        <v>76019</v>
      </c>
      <c r="C764" s="320">
        <v>1651</v>
      </c>
      <c r="D764" s="320">
        <v>1807</v>
      </c>
      <c r="E764" s="320">
        <v>2106</v>
      </c>
      <c r="F764" s="320">
        <v>2795</v>
      </c>
      <c r="G764" s="320">
        <v>3406</v>
      </c>
      <c r="H764" s="320">
        <v>3916</v>
      </c>
      <c r="I764" s="320">
        <v>4427</v>
      </c>
    </row>
    <row r="765" spans="1:9" x14ac:dyDescent="0.25">
      <c r="A765" s="319" t="s">
        <v>472</v>
      </c>
      <c r="B765" s="319">
        <v>76020</v>
      </c>
      <c r="C765" s="320">
        <v>1378</v>
      </c>
      <c r="D765" s="320">
        <v>1508</v>
      </c>
      <c r="E765" s="320">
        <v>1755</v>
      </c>
      <c r="F765" s="320">
        <v>2340</v>
      </c>
      <c r="G765" s="320">
        <v>2834</v>
      </c>
      <c r="H765" s="320">
        <v>3259</v>
      </c>
      <c r="I765" s="320">
        <v>3684</v>
      </c>
    </row>
    <row r="766" spans="1:9" x14ac:dyDescent="0.25">
      <c r="A766" s="319" t="s">
        <v>472</v>
      </c>
      <c r="B766" s="319">
        <v>76021</v>
      </c>
      <c r="C766" s="320">
        <v>1742</v>
      </c>
      <c r="D766" s="320">
        <v>1898</v>
      </c>
      <c r="E766" s="320">
        <v>2223</v>
      </c>
      <c r="F766" s="320">
        <v>2951</v>
      </c>
      <c r="G766" s="320">
        <v>3601</v>
      </c>
      <c r="H766" s="320">
        <v>4140</v>
      </c>
      <c r="I766" s="320">
        <v>4681</v>
      </c>
    </row>
    <row r="767" spans="1:9" x14ac:dyDescent="0.25">
      <c r="A767" s="319" t="s">
        <v>472</v>
      </c>
      <c r="B767" s="319">
        <v>76022</v>
      </c>
      <c r="C767" s="320">
        <v>1690</v>
      </c>
      <c r="D767" s="320">
        <v>1846</v>
      </c>
      <c r="E767" s="320">
        <v>2158</v>
      </c>
      <c r="F767" s="320">
        <v>2860</v>
      </c>
      <c r="G767" s="320">
        <v>3484</v>
      </c>
      <c r="H767" s="320">
        <v>4006</v>
      </c>
      <c r="I767" s="320">
        <v>4529</v>
      </c>
    </row>
    <row r="768" spans="1:9" x14ac:dyDescent="0.25">
      <c r="A768" s="319" t="s">
        <v>472</v>
      </c>
      <c r="B768" s="319">
        <v>76023</v>
      </c>
      <c r="C768" s="320">
        <v>1326</v>
      </c>
      <c r="D768" s="320">
        <v>1469</v>
      </c>
      <c r="E768" s="320">
        <v>1651</v>
      </c>
      <c r="F768" s="320">
        <v>2314</v>
      </c>
      <c r="G768" s="320">
        <v>2548</v>
      </c>
      <c r="H768" s="320">
        <v>2930</v>
      </c>
      <c r="I768" s="320">
        <v>3312</v>
      </c>
    </row>
    <row r="769" spans="1:9" x14ac:dyDescent="0.25">
      <c r="A769" s="319" t="s">
        <v>472</v>
      </c>
      <c r="B769" s="319">
        <v>76028</v>
      </c>
      <c r="C769" s="320">
        <v>1690</v>
      </c>
      <c r="D769" s="320">
        <v>1846</v>
      </c>
      <c r="E769" s="320">
        <v>2158</v>
      </c>
      <c r="F769" s="320">
        <v>2860</v>
      </c>
      <c r="G769" s="320">
        <v>3484</v>
      </c>
      <c r="H769" s="320">
        <v>4006</v>
      </c>
      <c r="I769" s="320">
        <v>4529</v>
      </c>
    </row>
    <row r="770" spans="1:9" x14ac:dyDescent="0.25">
      <c r="A770" s="319" t="s">
        <v>472</v>
      </c>
      <c r="B770" s="319">
        <v>76031</v>
      </c>
      <c r="C770" s="320">
        <v>1339</v>
      </c>
      <c r="D770" s="320">
        <v>1469</v>
      </c>
      <c r="E770" s="320">
        <v>1716</v>
      </c>
      <c r="F770" s="320">
        <v>2275</v>
      </c>
      <c r="G770" s="320">
        <v>2769</v>
      </c>
      <c r="H770" s="320">
        <v>3183</v>
      </c>
      <c r="I770" s="320">
        <v>3599</v>
      </c>
    </row>
    <row r="771" spans="1:9" x14ac:dyDescent="0.25">
      <c r="A771" s="319" t="s">
        <v>472</v>
      </c>
      <c r="B771" s="319">
        <v>76033</v>
      </c>
      <c r="C771" s="320">
        <v>1469</v>
      </c>
      <c r="D771" s="320">
        <v>1599</v>
      </c>
      <c r="E771" s="320">
        <v>1872</v>
      </c>
      <c r="F771" s="320">
        <v>2483</v>
      </c>
      <c r="G771" s="320">
        <v>3029</v>
      </c>
      <c r="H771" s="320">
        <v>3482</v>
      </c>
      <c r="I771" s="320">
        <v>3937</v>
      </c>
    </row>
    <row r="772" spans="1:9" x14ac:dyDescent="0.25">
      <c r="A772" s="319" t="s">
        <v>472</v>
      </c>
      <c r="B772" s="319">
        <v>76034</v>
      </c>
      <c r="C772" s="320">
        <v>2470</v>
      </c>
      <c r="D772" s="320">
        <v>2704</v>
      </c>
      <c r="E772" s="320">
        <v>3159</v>
      </c>
      <c r="F772" s="320">
        <v>4186</v>
      </c>
      <c r="G772" s="320">
        <v>5109</v>
      </c>
      <c r="H772" s="320">
        <v>5874</v>
      </c>
      <c r="I772" s="320">
        <v>6641</v>
      </c>
    </row>
    <row r="773" spans="1:9" x14ac:dyDescent="0.25">
      <c r="A773" s="319" t="s">
        <v>472</v>
      </c>
      <c r="B773" s="319">
        <v>76035</v>
      </c>
      <c r="C773" s="320">
        <v>1404</v>
      </c>
      <c r="D773" s="320">
        <v>1534</v>
      </c>
      <c r="E773" s="320">
        <v>1794</v>
      </c>
      <c r="F773" s="320">
        <v>2379</v>
      </c>
      <c r="G773" s="320">
        <v>2899</v>
      </c>
      <c r="H773" s="320">
        <v>3333</v>
      </c>
      <c r="I773" s="320">
        <v>3768</v>
      </c>
    </row>
    <row r="774" spans="1:9" x14ac:dyDescent="0.25">
      <c r="A774" s="319" t="s">
        <v>472</v>
      </c>
      <c r="B774" s="319">
        <v>76036</v>
      </c>
      <c r="C774" s="320">
        <v>1937</v>
      </c>
      <c r="D774" s="320">
        <v>2119</v>
      </c>
      <c r="E774" s="320">
        <v>2483</v>
      </c>
      <c r="F774" s="320">
        <v>3289</v>
      </c>
      <c r="G774" s="320">
        <v>4017</v>
      </c>
      <c r="H774" s="320">
        <v>4618</v>
      </c>
      <c r="I774" s="320">
        <v>5222</v>
      </c>
    </row>
    <row r="775" spans="1:9" x14ac:dyDescent="0.25">
      <c r="A775" s="319" t="s">
        <v>472</v>
      </c>
      <c r="B775" s="319">
        <v>76039</v>
      </c>
      <c r="C775" s="320">
        <v>2080</v>
      </c>
      <c r="D775" s="320">
        <v>2275</v>
      </c>
      <c r="E775" s="320">
        <v>2652</v>
      </c>
      <c r="F775" s="320">
        <v>3510</v>
      </c>
      <c r="G775" s="320">
        <v>4290</v>
      </c>
      <c r="H775" s="320">
        <v>4933</v>
      </c>
      <c r="I775" s="320">
        <v>5577</v>
      </c>
    </row>
    <row r="776" spans="1:9" x14ac:dyDescent="0.25">
      <c r="A776" s="319" t="s">
        <v>472</v>
      </c>
      <c r="B776" s="319">
        <v>76040</v>
      </c>
      <c r="C776" s="320">
        <v>1495</v>
      </c>
      <c r="D776" s="320">
        <v>1638</v>
      </c>
      <c r="E776" s="320">
        <v>1911</v>
      </c>
      <c r="F776" s="320">
        <v>2535</v>
      </c>
      <c r="G776" s="320">
        <v>3094</v>
      </c>
      <c r="H776" s="320">
        <v>3558</v>
      </c>
      <c r="I776" s="320">
        <v>4022</v>
      </c>
    </row>
    <row r="777" spans="1:9" x14ac:dyDescent="0.25">
      <c r="A777" s="319" t="s">
        <v>472</v>
      </c>
      <c r="B777" s="319">
        <v>76044</v>
      </c>
      <c r="C777" s="320">
        <v>1417</v>
      </c>
      <c r="D777" s="320">
        <v>1547</v>
      </c>
      <c r="E777" s="320">
        <v>1807</v>
      </c>
      <c r="F777" s="320">
        <v>2392</v>
      </c>
      <c r="G777" s="320">
        <v>2925</v>
      </c>
      <c r="H777" s="320">
        <v>3363</v>
      </c>
      <c r="I777" s="320">
        <v>3802</v>
      </c>
    </row>
    <row r="778" spans="1:9" x14ac:dyDescent="0.25">
      <c r="A778" s="319" t="s">
        <v>472</v>
      </c>
      <c r="B778" s="319">
        <v>76049</v>
      </c>
      <c r="C778" s="320">
        <v>1651</v>
      </c>
      <c r="D778" s="320">
        <v>1807</v>
      </c>
      <c r="E778" s="320">
        <v>2106</v>
      </c>
      <c r="F778" s="320">
        <v>2795</v>
      </c>
      <c r="G778" s="320">
        <v>3406</v>
      </c>
      <c r="H778" s="320">
        <v>3916</v>
      </c>
      <c r="I778" s="320">
        <v>4427</v>
      </c>
    </row>
    <row r="779" spans="1:9" x14ac:dyDescent="0.25">
      <c r="A779" s="319" t="s">
        <v>472</v>
      </c>
      <c r="B779" s="319">
        <v>76050</v>
      </c>
      <c r="C779" s="320">
        <v>1482</v>
      </c>
      <c r="D779" s="320">
        <v>1612</v>
      </c>
      <c r="E779" s="320">
        <v>1885</v>
      </c>
      <c r="F779" s="320">
        <v>2496</v>
      </c>
      <c r="G779" s="320">
        <v>3055</v>
      </c>
      <c r="H779" s="320">
        <v>3512</v>
      </c>
      <c r="I779" s="320">
        <v>3971</v>
      </c>
    </row>
    <row r="780" spans="1:9" x14ac:dyDescent="0.25">
      <c r="A780" s="319" t="s">
        <v>472</v>
      </c>
      <c r="B780" s="319">
        <v>76051</v>
      </c>
      <c r="C780" s="320">
        <v>2210</v>
      </c>
      <c r="D780" s="320">
        <v>2418</v>
      </c>
      <c r="E780" s="320">
        <v>2821</v>
      </c>
      <c r="F780" s="320">
        <v>3744</v>
      </c>
      <c r="G780" s="320">
        <v>4563</v>
      </c>
      <c r="H780" s="320">
        <v>5246</v>
      </c>
      <c r="I780" s="320">
        <v>5931</v>
      </c>
    </row>
    <row r="781" spans="1:9" x14ac:dyDescent="0.25">
      <c r="A781" s="319" t="s">
        <v>472</v>
      </c>
      <c r="B781" s="319">
        <v>76052</v>
      </c>
      <c r="C781" s="320">
        <v>2301</v>
      </c>
      <c r="D781" s="320">
        <v>2496</v>
      </c>
      <c r="E781" s="320">
        <v>2925</v>
      </c>
      <c r="F781" s="320">
        <v>3835</v>
      </c>
      <c r="G781" s="320">
        <v>4719</v>
      </c>
      <c r="H781" s="320">
        <v>5426</v>
      </c>
      <c r="I781" s="320">
        <v>6134</v>
      </c>
    </row>
    <row r="782" spans="1:9" x14ac:dyDescent="0.25">
      <c r="A782" s="319" t="s">
        <v>472</v>
      </c>
      <c r="B782" s="319">
        <v>76053</v>
      </c>
      <c r="C782" s="320">
        <v>1612</v>
      </c>
      <c r="D782" s="320">
        <v>1755</v>
      </c>
      <c r="E782" s="320">
        <v>2054</v>
      </c>
      <c r="F782" s="320">
        <v>2717</v>
      </c>
      <c r="G782" s="320">
        <v>3328</v>
      </c>
      <c r="H782" s="320">
        <v>3827</v>
      </c>
      <c r="I782" s="320">
        <v>4326</v>
      </c>
    </row>
    <row r="783" spans="1:9" x14ac:dyDescent="0.25">
      <c r="A783" s="319" t="s">
        <v>472</v>
      </c>
      <c r="B783" s="319">
        <v>76054</v>
      </c>
      <c r="C783" s="320">
        <v>1976</v>
      </c>
      <c r="D783" s="320">
        <v>2158</v>
      </c>
      <c r="E783" s="320">
        <v>2522</v>
      </c>
      <c r="F783" s="320">
        <v>3341</v>
      </c>
      <c r="G783" s="320">
        <v>4082</v>
      </c>
      <c r="H783" s="320">
        <v>4694</v>
      </c>
      <c r="I783" s="320">
        <v>5306</v>
      </c>
    </row>
    <row r="784" spans="1:9" x14ac:dyDescent="0.25">
      <c r="A784" s="319" t="s">
        <v>472</v>
      </c>
      <c r="B784" s="319">
        <v>76058</v>
      </c>
      <c r="C784" s="320">
        <v>1573</v>
      </c>
      <c r="D784" s="320">
        <v>1729</v>
      </c>
      <c r="E784" s="320">
        <v>2015</v>
      </c>
      <c r="F784" s="320">
        <v>2665</v>
      </c>
      <c r="G784" s="320">
        <v>3263</v>
      </c>
      <c r="H784" s="320">
        <v>3751</v>
      </c>
      <c r="I784" s="320">
        <v>4241</v>
      </c>
    </row>
    <row r="785" spans="1:9" x14ac:dyDescent="0.25">
      <c r="A785" s="319" t="s">
        <v>472</v>
      </c>
      <c r="B785" s="319">
        <v>76059</v>
      </c>
      <c r="C785" s="320">
        <v>1222</v>
      </c>
      <c r="D785" s="320">
        <v>1339</v>
      </c>
      <c r="E785" s="320">
        <v>1560</v>
      </c>
      <c r="F785" s="320">
        <v>2067</v>
      </c>
      <c r="G785" s="320">
        <v>2522</v>
      </c>
      <c r="H785" s="320">
        <v>2900</v>
      </c>
      <c r="I785" s="320">
        <v>3278</v>
      </c>
    </row>
    <row r="786" spans="1:9" x14ac:dyDescent="0.25">
      <c r="A786" s="319" t="s">
        <v>472</v>
      </c>
      <c r="B786" s="319">
        <v>76060</v>
      </c>
      <c r="C786" s="320">
        <v>1482</v>
      </c>
      <c r="D786" s="320">
        <v>1625</v>
      </c>
      <c r="E786" s="320">
        <v>1898</v>
      </c>
      <c r="F786" s="320">
        <v>2522</v>
      </c>
      <c r="G786" s="320">
        <v>3068</v>
      </c>
      <c r="H786" s="320">
        <v>3528</v>
      </c>
      <c r="I786" s="320">
        <v>3988</v>
      </c>
    </row>
    <row r="787" spans="1:9" x14ac:dyDescent="0.25">
      <c r="A787" s="319" t="s">
        <v>472</v>
      </c>
      <c r="B787" s="319">
        <v>76061</v>
      </c>
      <c r="C787" s="320">
        <v>1599</v>
      </c>
      <c r="D787" s="320">
        <v>1755</v>
      </c>
      <c r="E787" s="320">
        <v>2041</v>
      </c>
      <c r="F787" s="320">
        <v>2717</v>
      </c>
      <c r="G787" s="320">
        <v>3315</v>
      </c>
      <c r="H787" s="320">
        <v>3811</v>
      </c>
      <c r="I787" s="320">
        <v>4309</v>
      </c>
    </row>
    <row r="788" spans="1:9" x14ac:dyDescent="0.25">
      <c r="A788" s="319" t="s">
        <v>472</v>
      </c>
      <c r="B788" s="319">
        <v>76063</v>
      </c>
      <c r="C788" s="320">
        <v>2041</v>
      </c>
      <c r="D788" s="320">
        <v>2223</v>
      </c>
      <c r="E788" s="320">
        <v>2600</v>
      </c>
      <c r="F788" s="320">
        <v>3445</v>
      </c>
      <c r="G788" s="320">
        <v>4199</v>
      </c>
      <c r="H788" s="320">
        <v>4828</v>
      </c>
      <c r="I788" s="320">
        <v>5458</v>
      </c>
    </row>
    <row r="789" spans="1:9" x14ac:dyDescent="0.25">
      <c r="A789" s="319" t="s">
        <v>472</v>
      </c>
      <c r="B789" s="319">
        <v>76066</v>
      </c>
      <c r="C789" s="320">
        <v>923</v>
      </c>
      <c r="D789" s="320">
        <v>1001</v>
      </c>
      <c r="E789" s="320">
        <v>1183</v>
      </c>
      <c r="F789" s="320">
        <v>1560</v>
      </c>
      <c r="G789" s="320">
        <v>1898</v>
      </c>
      <c r="H789" s="320">
        <v>2182</v>
      </c>
      <c r="I789" s="320">
        <v>2467</v>
      </c>
    </row>
    <row r="790" spans="1:9" x14ac:dyDescent="0.25">
      <c r="A790" s="319" t="s">
        <v>472</v>
      </c>
      <c r="B790" s="319">
        <v>76067</v>
      </c>
      <c r="C790" s="320">
        <v>1196</v>
      </c>
      <c r="D790" s="320">
        <v>1300</v>
      </c>
      <c r="E790" s="320">
        <v>1521</v>
      </c>
      <c r="F790" s="320">
        <v>2015</v>
      </c>
      <c r="G790" s="320">
        <v>2457</v>
      </c>
      <c r="H790" s="320">
        <v>2824</v>
      </c>
      <c r="I790" s="320">
        <v>3194</v>
      </c>
    </row>
    <row r="791" spans="1:9" x14ac:dyDescent="0.25">
      <c r="A791" s="319" t="s">
        <v>472</v>
      </c>
      <c r="B791" s="319">
        <v>76070</v>
      </c>
      <c r="C791" s="320">
        <v>1534</v>
      </c>
      <c r="D791" s="320">
        <v>1677</v>
      </c>
      <c r="E791" s="320">
        <v>1963</v>
      </c>
      <c r="F791" s="320">
        <v>2600</v>
      </c>
      <c r="G791" s="320">
        <v>3172</v>
      </c>
      <c r="H791" s="320">
        <v>3647</v>
      </c>
      <c r="I791" s="320">
        <v>4123</v>
      </c>
    </row>
    <row r="792" spans="1:9" x14ac:dyDescent="0.25">
      <c r="A792" s="319" t="s">
        <v>472</v>
      </c>
      <c r="B792" s="319">
        <v>76071</v>
      </c>
      <c r="C792" s="320">
        <v>1118</v>
      </c>
      <c r="D792" s="320">
        <v>1235</v>
      </c>
      <c r="E792" s="320">
        <v>1391</v>
      </c>
      <c r="F792" s="320">
        <v>1950</v>
      </c>
      <c r="G792" s="320">
        <v>2145</v>
      </c>
      <c r="H792" s="320">
        <v>2466</v>
      </c>
      <c r="I792" s="320">
        <v>2788</v>
      </c>
    </row>
    <row r="793" spans="1:9" x14ac:dyDescent="0.25">
      <c r="A793" s="319" t="s">
        <v>472</v>
      </c>
      <c r="B793" s="319">
        <v>76082</v>
      </c>
      <c r="C793" s="320">
        <v>1508</v>
      </c>
      <c r="D793" s="320">
        <v>1651</v>
      </c>
      <c r="E793" s="320">
        <v>1924</v>
      </c>
      <c r="F793" s="320">
        <v>2561</v>
      </c>
      <c r="G793" s="320">
        <v>3094</v>
      </c>
      <c r="H793" s="320">
        <v>3558</v>
      </c>
      <c r="I793" s="320">
        <v>4022</v>
      </c>
    </row>
    <row r="794" spans="1:9" x14ac:dyDescent="0.25">
      <c r="A794" s="319" t="s">
        <v>472</v>
      </c>
      <c r="B794" s="319">
        <v>76084</v>
      </c>
      <c r="C794" s="320">
        <v>1404</v>
      </c>
      <c r="D794" s="320">
        <v>1521</v>
      </c>
      <c r="E794" s="320">
        <v>1781</v>
      </c>
      <c r="F794" s="320">
        <v>2353</v>
      </c>
      <c r="G794" s="320">
        <v>2886</v>
      </c>
      <c r="H794" s="320">
        <v>3318</v>
      </c>
      <c r="I794" s="320">
        <v>3751</v>
      </c>
    </row>
    <row r="795" spans="1:9" x14ac:dyDescent="0.25">
      <c r="A795" s="319" t="s">
        <v>472</v>
      </c>
      <c r="B795" s="319">
        <v>76085</v>
      </c>
      <c r="C795" s="320">
        <v>1495</v>
      </c>
      <c r="D795" s="320">
        <v>1638</v>
      </c>
      <c r="E795" s="320">
        <v>1911</v>
      </c>
      <c r="F795" s="320">
        <v>2535</v>
      </c>
      <c r="G795" s="320">
        <v>3094</v>
      </c>
      <c r="H795" s="320">
        <v>3558</v>
      </c>
      <c r="I795" s="320">
        <v>4022</v>
      </c>
    </row>
    <row r="796" spans="1:9" x14ac:dyDescent="0.25">
      <c r="A796" s="319" t="s">
        <v>472</v>
      </c>
      <c r="B796" s="319">
        <v>76086</v>
      </c>
      <c r="C796" s="320">
        <v>1573</v>
      </c>
      <c r="D796" s="320">
        <v>1729</v>
      </c>
      <c r="E796" s="320">
        <v>2015</v>
      </c>
      <c r="F796" s="320">
        <v>2665</v>
      </c>
      <c r="G796" s="320">
        <v>3263</v>
      </c>
      <c r="H796" s="320">
        <v>3751</v>
      </c>
      <c r="I796" s="320">
        <v>4241</v>
      </c>
    </row>
    <row r="797" spans="1:9" x14ac:dyDescent="0.25">
      <c r="A797" s="319" t="s">
        <v>472</v>
      </c>
      <c r="B797" s="319">
        <v>76087</v>
      </c>
      <c r="C797" s="320">
        <v>1807</v>
      </c>
      <c r="D797" s="320">
        <v>1976</v>
      </c>
      <c r="E797" s="320">
        <v>2314</v>
      </c>
      <c r="F797" s="320">
        <v>3068</v>
      </c>
      <c r="G797" s="320">
        <v>3744</v>
      </c>
      <c r="H797" s="320">
        <v>4305</v>
      </c>
      <c r="I797" s="320">
        <v>4867</v>
      </c>
    </row>
    <row r="798" spans="1:9" x14ac:dyDescent="0.25">
      <c r="A798" s="319" t="s">
        <v>472</v>
      </c>
      <c r="B798" s="319">
        <v>76088</v>
      </c>
      <c r="C798" s="320">
        <v>1547</v>
      </c>
      <c r="D798" s="320">
        <v>1690</v>
      </c>
      <c r="E798" s="320">
        <v>1976</v>
      </c>
      <c r="F798" s="320">
        <v>2626</v>
      </c>
      <c r="G798" s="320">
        <v>3198</v>
      </c>
      <c r="H798" s="320">
        <v>3677</v>
      </c>
      <c r="I798" s="320">
        <v>4157</v>
      </c>
    </row>
    <row r="799" spans="1:9" x14ac:dyDescent="0.25">
      <c r="A799" s="319" t="s">
        <v>472</v>
      </c>
      <c r="B799" s="319">
        <v>76092</v>
      </c>
      <c r="C799" s="320">
        <v>2054</v>
      </c>
      <c r="D799" s="320">
        <v>2249</v>
      </c>
      <c r="E799" s="320">
        <v>2626</v>
      </c>
      <c r="F799" s="320">
        <v>3484</v>
      </c>
      <c r="G799" s="320">
        <v>4251</v>
      </c>
      <c r="H799" s="320">
        <v>4888</v>
      </c>
      <c r="I799" s="320">
        <v>5526</v>
      </c>
    </row>
    <row r="800" spans="1:9" x14ac:dyDescent="0.25">
      <c r="A800" s="319" t="s">
        <v>472</v>
      </c>
      <c r="B800" s="319">
        <v>76093</v>
      </c>
      <c r="C800" s="320">
        <v>1378</v>
      </c>
      <c r="D800" s="320">
        <v>1508</v>
      </c>
      <c r="E800" s="320">
        <v>1768</v>
      </c>
      <c r="F800" s="320">
        <v>2340</v>
      </c>
      <c r="G800" s="320">
        <v>2860</v>
      </c>
      <c r="H800" s="320">
        <v>3289</v>
      </c>
      <c r="I800" s="320">
        <v>3718</v>
      </c>
    </row>
    <row r="801" spans="1:9" x14ac:dyDescent="0.25">
      <c r="A801" s="319" t="s">
        <v>472</v>
      </c>
      <c r="B801" s="319">
        <v>76094</v>
      </c>
      <c r="C801" s="320">
        <v>1651</v>
      </c>
      <c r="D801" s="320">
        <v>1807</v>
      </c>
      <c r="E801" s="320">
        <v>2106</v>
      </c>
      <c r="F801" s="320">
        <v>2795</v>
      </c>
      <c r="G801" s="320">
        <v>3406</v>
      </c>
      <c r="H801" s="320">
        <v>3916</v>
      </c>
      <c r="I801" s="320">
        <v>4427</v>
      </c>
    </row>
    <row r="802" spans="1:9" x14ac:dyDescent="0.25">
      <c r="A802" s="319" t="s">
        <v>472</v>
      </c>
      <c r="B802" s="319">
        <v>76095</v>
      </c>
      <c r="C802" s="320">
        <v>1651</v>
      </c>
      <c r="D802" s="320">
        <v>1807</v>
      </c>
      <c r="E802" s="320">
        <v>2106</v>
      </c>
      <c r="F802" s="320">
        <v>2795</v>
      </c>
      <c r="G802" s="320">
        <v>3406</v>
      </c>
      <c r="H802" s="320">
        <v>3916</v>
      </c>
      <c r="I802" s="320">
        <v>4427</v>
      </c>
    </row>
    <row r="803" spans="1:9" x14ac:dyDescent="0.25">
      <c r="A803" s="319" t="s">
        <v>472</v>
      </c>
      <c r="B803" s="319">
        <v>76096</v>
      </c>
      <c r="C803" s="320">
        <v>1651</v>
      </c>
      <c r="D803" s="320">
        <v>1807</v>
      </c>
      <c r="E803" s="320">
        <v>2106</v>
      </c>
      <c r="F803" s="320">
        <v>2795</v>
      </c>
      <c r="G803" s="320">
        <v>3406</v>
      </c>
      <c r="H803" s="320">
        <v>3916</v>
      </c>
      <c r="I803" s="320">
        <v>4427</v>
      </c>
    </row>
    <row r="804" spans="1:9" x14ac:dyDescent="0.25">
      <c r="A804" s="319" t="s">
        <v>472</v>
      </c>
      <c r="B804" s="319">
        <v>76097</v>
      </c>
      <c r="C804" s="320">
        <v>1534</v>
      </c>
      <c r="D804" s="320">
        <v>1677</v>
      </c>
      <c r="E804" s="320">
        <v>1963</v>
      </c>
      <c r="F804" s="320">
        <v>2600</v>
      </c>
      <c r="G804" s="320">
        <v>3172</v>
      </c>
      <c r="H804" s="320">
        <v>3647</v>
      </c>
      <c r="I804" s="320">
        <v>4123</v>
      </c>
    </row>
    <row r="805" spans="1:9" x14ac:dyDescent="0.25">
      <c r="A805" s="319" t="s">
        <v>472</v>
      </c>
      <c r="B805" s="319">
        <v>76098</v>
      </c>
      <c r="C805" s="320">
        <v>1560</v>
      </c>
      <c r="D805" s="320">
        <v>1703</v>
      </c>
      <c r="E805" s="320">
        <v>1989</v>
      </c>
      <c r="F805" s="320">
        <v>2639</v>
      </c>
      <c r="G805" s="320">
        <v>3211</v>
      </c>
      <c r="H805" s="320">
        <v>3692</v>
      </c>
      <c r="I805" s="320">
        <v>4174</v>
      </c>
    </row>
    <row r="806" spans="1:9" x14ac:dyDescent="0.25">
      <c r="A806" s="319" t="s">
        <v>472</v>
      </c>
      <c r="B806" s="319">
        <v>76099</v>
      </c>
      <c r="C806" s="320">
        <v>1651</v>
      </c>
      <c r="D806" s="320">
        <v>1807</v>
      </c>
      <c r="E806" s="320">
        <v>2106</v>
      </c>
      <c r="F806" s="320">
        <v>2795</v>
      </c>
      <c r="G806" s="320">
        <v>3406</v>
      </c>
      <c r="H806" s="320">
        <v>3916</v>
      </c>
      <c r="I806" s="320">
        <v>4427</v>
      </c>
    </row>
    <row r="807" spans="1:9" x14ac:dyDescent="0.25">
      <c r="A807" s="319" t="s">
        <v>472</v>
      </c>
      <c r="B807" s="319">
        <v>76101</v>
      </c>
      <c r="C807" s="320">
        <v>1651</v>
      </c>
      <c r="D807" s="320">
        <v>1807</v>
      </c>
      <c r="E807" s="320">
        <v>2106</v>
      </c>
      <c r="F807" s="320">
        <v>2795</v>
      </c>
      <c r="G807" s="320">
        <v>3406</v>
      </c>
      <c r="H807" s="320">
        <v>3916</v>
      </c>
      <c r="I807" s="320">
        <v>4427</v>
      </c>
    </row>
    <row r="808" spans="1:9" x14ac:dyDescent="0.25">
      <c r="A808" s="319" t="s">
        <v>472</v>
      </c>
      <c r="B808" s="319">
        <v>76102</v>
      </c>
      <c r="C808" s="320">
        <v>2067</v>
      </c>
      <c r="D808" s="320">
        <v>2262</v>
      </c>
      <c r="E808" s="320">
        <v>2639</v>
      </c>
      <c r="F808" s="320">
        <v>3497</v>
      </c>
      <c r="G808" s="320">
        <v>4264</v>
      </c>
      <c r="H808" s="320">
        <v>4903</v>
      </c>
      <c r="I808" s="320">
        <v>5543</v>
      </c>
    </row>
    <row r="809" spans="1:9" x14ac:dyDescent="0.25">
      <c r="A809" s="319" t="s">
        <v>472</v>
      </c>
      <c r="B809" s="319">
        <v>76103</v>
      </c>
      <c r="C809" s="320">
        <v>1287</v>
      </c>
      <c r="D809" s="320">
        <v>1417</v>
      </c>
      <c r="E809" s="320">
        <v>1651</v>
      </c>
      <c r="F809" s="320">
        <v>2184</v>
      </c>
      <c r="G809" s="320">
        <v>2665</v>
      </c>
      <c r="H809" s="320">
        <v>3064</v>
      </c>
      <c r="I809" s="320">
        <v>3464</v>
      </c>
    </row>
    <row r="810" spans="1:9" x14ac:dyDescent="0.25">
      <c r="A810" s="319" t="s">
        <v>472</v>
      </c>
      <c r="B810" s="319">
        <v>76104</v>
      </c>
      <c r="C810" s="320">
        <v>1404</v>
      </c>
      <c r="D810" s="320">
        <v>1534</v>
      </c>
      <c r="E810" s="320">
        <v>1794</v>
      </c>
      <c r="F810" s="320">
        <v>2379</v>
      </c>
      <c r="G810" s="320">
        <v>2899</v>
      </c>
      <c r="H810" s="320">
        <v>3333</v>
      </c>
      <c r="I810" s="320">
        <v>3768</v>
      </c>
    </row>
    <row r="811" spans="1:9" x14ac:dyDescent="0.25">
      <c r="A811" s="319" t="s">
        <v>472</v>
      </c>
      <c r="B811" s="319">
        <v>76105</v>
      </c>
      <c r="C811" s="320">
        <v>1326</v>
      </c>
      <c r="D811" s="320">
        <v>1443</v>
      </c>
      <c r="E811" s="320">
        <v>1690</v>
      </c>
      <c r="F811" s="320">
        <v>2236</v>
      </c>
      <c r="G811" s="320">
        <v>2730</v>
      </c>
      <c r="H811" s="320">
        <v>3139</v>
      </c>
      <c r="I811" s="320">
        <v>3549</v>
      </c>
    </row>
    <row r="812" spans="1:9" x14ac:dyDescent="0.25">
      <c r="A812" s="319" t="s">
        <v>472</v>
      </c>
      <c r="B812" s="319">
        <v>76106</v>
      </c>
      <c r="C812" s="320">
        <v>1404</v>
      </c>
      <c r="D812" s="320">
        <v>1534</v>
      </c>
      <c r="E812" s="320">
        <v>1794</v>
      </c>
      <c r="F812" s="320">
        <v>2379</v>
      </c>
      <c r="G812" s="320">
        <v>2899</v>
      </c>
      <c r="H812" s="320">
        <v>3333</v>
      </c>
      <c r="I812" s="320">
        <v>3768</v>
      </c>
    </row>
    <row r="813" spans="1:9" x14ac:dyDescent="0.25">
      <c r="A813" s="319" t="s">
        <v>472</v>
      </c>
      <c r="B813" s="319">
        <v>76107</v>
      </c>
      <c r="C813" s="320">
        <v>1690</v>
      </c>
      <c r="D813" s="320">
        <v>1846</v>
      </c>
      <c r="E813" s="320">
        <v>2158</v>
      </c>
      <c r="F813" s="320">
        <v>2860</v>
      </c>
      <c r="G813" s="320">
        <v>3484</v>
      </c>
      <c r="H813" s="320">
        <v>4006</v>
      </c>
      <c r="I813" s="320">
        <v>4529</v>
      </c>
    </row>
    <row r="814" spans="1:9" x14ac:dyDescent="0.25">
      <c r="A814" s="319" t="s">
        <v>472</v>
      </c>
      <c r="B814" s="319">
        <v>76108</v>
      </c>
      <c r="C814" s="320">
        <v>1664</v>
      </c>
      <c r="D814" s="320">
        <v>1820</v>
      </c>
      <c r="E814" s="320">
        <v>2119</v>
      </c>
      <c r="F814" s="320">
        <v>2808</v>
      </c>
      <c r="G814" s="320">
        <v>3432</v>
      </c>
      <c r="H814" s="320">
        <v>3946</v>
      </c>
      <c r="I814" s="320">
        <v>4461</v>
      </c>
    </row>
    <row r="815" spans="1:9" x14ac:dyDescent="0.25">
      <c r="A815" s="319" t="s">
        <v>472</v>
      </c>
      <c r="B815" s="319">
        <v>76109</v>
      </c>
      <c r="C815" s="320">
        <v>1846</v>
      </c>
      <c r="D815" s="320">
        <v>2015</v>
      </c>
      <c r="E815" s="320">
        <v>2353</v>
      </c>
      <c r="F815" s="320">
        <v>3120</v>
      </c>
      <c r="G815" s="320">
        <v>3809</v>
      </c>
      <c r="H815" s="320">
        <v>4379</v>
      </c>
      <c r="I815" s="320">
        <v>4951</v>
      </c>
    </row>
    <row r="816" spans="1:9" x14ac:dyDescent="0.25">
      <c r="A816" s="319" t="s">
        <v>472</v>
      </c>
      <c r="B816" s="319">
        <v>76110</v>
      </c>
      <c r="C816" s="320">
        <v>1365</v>
      </c>
      <c r="D816" s="320">
        <v>1495</v>
      </c>
      <c r="E816" s="320">
        <v>1742</v>
      </c>
      <c r="F816" s="320">
        <v>2314</v>
      </c>
      <c r="G816" s="320">
        <v>2821</v>
      </c>
      <c r="H816" s="320">
        <v>3243</v>
      </c>
      <c r="I816" s="320">
        <v>3667</v>
      </c>
    </row>
    <row r="817" spans="1:9" x14ac:dyDescent="0.25">
      <c r="A817" s="319" t="s">
        <v>472</v>
      </c>
      <c r="B817" s="319">
        <v>76111</v>
      </c>
      <c r="C817" s="320">
        <v>1469</v>
      </c>
      <c r="D817" s="320">
        <v>1612</v>
      </c>
      <c r="E817" s="320">
        <v>1885</v>
      </c>
      <c r="F817" s="320">
        <v>2496</v>
      </c>
      <c r="G817" s="320">
        <v>3055</v>
      </c>
      <c r="H817" s="320">
        <v>3512</v>
      </c>
      <c r="I817" s="320">
        <v>3971</v>
      </c>
    </row>
    <row r="818" spans="1:9" x14ac:dyDescent="0.25">
      <c r="A818" s="319" t="s">
        <v>472</v>
      </c>
      <c r="B818" s="319">
        <v>76112</v>
      </c>
      <c r="C818" s="320">
        <v>1482</v>
      </c>
      <c r="D818" s="320">
        <v>1625</v>
      </c>
      <c r="E818" s="320">
        <v>1898</v>
      </c>
      <c r="F818" s="320">
        <v>2522</v>
      </c>
      <c r="G818" s="320">
        <v>3068</v>
      </c>
      <c r="H818" s="320">
        <v>3528</v>
      </c>
      <c r="I818" s="320">
        <v>3988</v>
      </c>
    </row>
    <row r="819" spans="1:9" x14ac:dyDescent="0.25">
      <c r="A819" s="319" t="s">
        <v>472</v>
      </c>
      <c r="B819" s="319">
        <v>76113</v>
      </c>
      <c r="C819" s="320">
        <v>1651</v>
      </c>
      <c r="D819" s="320">
        <v>1807</v>
      </c>
      <c r="E819" s="320">
        <v>2106</v>
      </c>
      <c r="F819" s="320">
        <v>2795</v>
      </c>
      <c r="G819" s="320">
        <v>3406</v>
      </c>
      <c r="H819" s="320">
        <v>3916</v>
      </c>
      <c r="I819" s="320">
        <v>4427</v>
      </c>
    </row>
    <row r="820" spans="1:9" x14ac:dyDescent="0.25">
      <c r="A820" s="319" t="s">
        <v>472</v>
      </c>
      <c r="B820" s="319">
        <v>76114</v>
      </c>
      <c r="C820" s="320">
        <v>1404</v>
      </c>
      <c r="D820" s="320">
        <v>1534</v>
      </c>
      <c r="E820" s="320">
        <v>1794</v>
      </c>
      <c r="F820" s="320">
        <v>2379</v>
      </c>
      <c r="G820" s="320">
        <v>2899</v>
      </c>
      <c r="H820" s="320">
        <v>3333</v>
      </c>
      <c r="I820" s="320">
        <v>3768</v>
      </c>
    </row>
    <row r="821" spans="1:9" x14ac:dyDescent="0.25">
      <c r="A821" s="319" t="s">
        <v>472</v>
      </c>
      <c r="B821" s="319">
        <v>76115</v>
      </c>
      <c r="C821" s="320">
        <v>1274</v>
      </c>
      <c r="D821" s="320">
        <v>1391</v>
      </c>
      <c r="E821" s="320">
        <v>1625</v>
      </c>
      <c r="F821" s="320">
        <v>2158</v>
      </c>
      <c r="G821" s="320">
        <v>2626</v>
      </c>
      <c r="H821" s="320">
        <v>3019</v>
      </c>
      <c r="I821" s="320">
        <v>3413</v>
      </c>
    </row>
    <row r="822" spans="1:9" x14ac:dyDescent="0.25">
      <c r="A822" s="319" t="s">
        <v>472</v>
      </c>
      <c r="B822" s="319">
        <v>76116</v>
      </c>
      <c r="C822" s="320">
        <v>1482</v>
      </c>
      <c r="D822" s="320">
        <v>1625</v>
      </c>
      <c r="E822" s="320">
        <v>1898</v>
      </c>
      <c r="F822" s="320">
        <v>2522</v>
      </c>
      <c r="G822" s="320">
        <v>3068</v>
      </c>
      <c r="H822" s="320">
        <v>3528</v>
      </c>
      <c r="I822" s="320">
        <v>3988</v>
      </c>
    </row>
    <row r="823" spans="1:9" x14ac:dyDescent="0.25">
      <c r="A823" s="319" t="s">
        <v>472</v>
      </c>
      <c r="B823" s="319">
        <v>76117</v>
      </c>
      <c r="C823" s="320">
        <v>1391</v>
      </c>
      <c r="D823" s="320">
        <v>1521</v>
      </c>
      <c r="E823" s="320">
        <v>1781</v>
      </c>
      <c r="F823" s="320">
        <v>2366</v>
      </c>
      <c r="G823" s="320">
        <v>2886</v>
      </c>
      <c r="H823" s="320">
        <v>3318</v>
      </c>
      <c r="I823" s="320">
        <v>3751</v>
      </c>
    </row>
    <row r="824" spans="1:9" x14ac:dyDescent="0.25">
      <c r="A824" s="319" t="s">
        <v>472</v>
      </c>
      <c r="B824" s="319">
        <v>76118</v>
      </c>
      <c r="C824" s="320">
        <v>1560</v>
      </c>
      <c r="D824" s="320">
        <v>1703</v>
      </c>
      <c r="E824" s="320">
        <v>1989</v>
      </c>
      <c r="F824" s="320">
        <v>2639</v>
      </c>
      <c r="G824" s="320">
        <v>3211</v>
      </c>
      <c r="H824" s="320">
        <v>3692</v>
      </c>
      <c r="I824" s="320">
        <v>4174</v>
      </c>
    </row>
    <row r="825" spans="1:9" x14ac:dyDescent="0.25">
      <c r="A825" s="319" t="s">
        <v>472</v>
      </c>
      <c r="B825" s="319">
        <v>76119</v>
      </c>
      <c r="C825" s="320">
        <v>1326</v>
      </c>
      <c r="D825" s="320">
        <v>1443</v>
      </c>
      <c r="E825" s="320">
        <v>1690</v>
      </c>
      <c r="F825" s="320">
        <v>2236</v>
      </c>
      <c r="G825" s="320">
        <v>2730</v>
      </c>
      <c r="H825" s="320">
        <v>3139</v>
      </c>
      <c r="I825" s="320">
        <v>3549</v>
      </c>
    </row>
    <row r="826" spans="1:9" x14ac:dyDescent="0.25">
      <c r="A826" s="319" t="s">
        <v>472</v>
      </c>
      <c r="B826" s="319">
        <v>76120</v>
      </c>
      <c r="C826" s="320">
        <v>1521</v>
      </c>
      <c r="D826" s="320">
        <v>1664</v>
      </c>
      <c r="E826" s="320">
        <v>1937</v>
      </c>
      <c r="F826" s="320">
        <v>2574</v>
      </c>
      <c r="G826" s="320">
        <v>3133</v>
      </c>
      <c r="H826" s="320">
        <v>3602</v>
      </c>
      <c r="I826" s="320">
        <v>4072</v>
      </c>
    </row>
    <row r="827" spans="1:9" x14ac:dyDescent="0.25">
      <c r="A827" s="319" t="s">
        <v>472</v>
      </c>
      <c r="B827" s="319">
        <v>76121</v>
      </c>
      <c r="C827" s="320">
        <v>1651</v>
      </c>
      <c r="D827" s="320">
        <v>1807</v>
      </c>
      <c r="E827" s="320">
        <v>2106</v>
      </c>
      <c r="F827" s="320">
        <v>2795</v>
      </c>
      <c r="G827" s="320">
        <v>3406</v>
      </c>
      <c r="H827" s="320">
        <v>3916</v>
      </c>
      <c r="I827" s="320">
        <v>4427</v>
      </c>
    </row>
    <row r="828" spans="1:9" x14ac:dyDescent="0.25">
      <c r="A828" s="319" t="s">
        <v>472</v>
      </c>
      <c r="B828" s="319">
        <v>76123</v>
      </c>
      <c r="C828" s="320">
        <v>2470</v>
      </c>
      <c r="D828" s="320">
        <v>2704</v>
      </c>
      <c r="E828" s="320">
        <v>3159</v>
      </c>
      <c r="F828" s="320">
        <v>4186</v>
      </c>
      <c r="G828" s="320">
        <v>5109</v>
      </c>
      <c r="H828" s="320">
        <v>5874</v>
      </c>
      <c r="I828" s="320">
        <v>6641</v>
      </c>
    </row>
    <row r="829" spans="1:9" x14ac:dyDescent="0.25">
      <c r="A829" s="319" t="s">
        <v>472</v>
      </c>
      <c r="B829" s="319">
        <v>76124</v>
      </c>
      <c r="C829" s="320">
        <v>1651</v>
      </c>
      <c r="D829" s="320">
        <v>1807</v>
      </c>
      <c r="E829" s="320">
        <v>2106</v>
      </c>
      <c r="F829" s="320">
        <v>2795</v>
      </c>
      <c r="G829" s="320">
        <v>3406</v>
      </c>
      <c r="H829" s="320">
        <v>3916</v>
      </c>
      <c r="I829" s="320">
        <v>4427</v>
      </c>
    </row>
    <row r="830" spans="1:9" x14ac:dyDescent="0.25">
      <c r="A830" s="319" t="s">
        <v>472</v>
      </c>
      <c r="B830" s="319">
        <v>76126</v>
      </c>
      <c r="C830" s="320">
        <v>1807</v>
      </c>
      <c r="D830" s="320">
        <v>1976</v>
      </c>
      <c r="E830" s="320">
        <v>2314</v>
      </c>
      <c r="F830" s="320">
        <v>3068</v>
      </c>
      <c r="G830" s="320">
        <v>3744</v>
      </c>
      <c r="H830" s="320">
        <v>4305</v>
      </c>
      <c r="I830" s="320">
        <v>4867</v>
      </c>
    </row>
    <row r="831" spans="1:9" x14ac:dyDescent="0.25">
      <c r="A831" s="319" t="s">
        <v>472</v>
      </c>
      <c r="B831" s="319">
        <v>76127</v>
      </c>
      <c r="C831" s="320">
        <v>2470</v>
      </c>
      <c r="D831" s="320">
        <v>2704</v>
      </c>
      <c r="E831" s="320">
        <v>3159</v>
      </c>
      <c r="F831" s="320">
        <v>4186</v>
      </c>
      <c r="G831" s="320">
        <v>5109</v>
      </c>
      <c r="H831" s="320">
        <v>5874</v>
      </c>
      <c r="I831" s="320">
        <v>6641</v>
      </c>
    </row>
    <row r="832" spans="1:9" x14ac:dyDescent="0.25">
      <c r="A832" s="319" t="s">
        <v>472</v>
      </c>
      <c r="B832" s="319">
        <v>76129</v>
      </c>
      <c r="C832" s="320">
        <v>1846</v>
      </c>
      <c r="D832" s="320">
        <v>2015</v>
      </c>
      <c r="E832" s="320">
        <v>2353</v>
      </c>
      <c r="F832" s="320">
        <v>3120</v>
      </c>
      <c r="G832" s="320">
        <v>3809</v>
      </c>
      <c r="H832" s="320">
        <v>4379</v>
      </c>
      <c r="I832" s="320">
        <v>4951</v>
      </c>
    </row>
    <row r="833" spans="1:9" x14ac:dyDescent="0.25">
      <c r="A833" s="319" t="s">
        <v>472</v>
      </c>
      <c r="B833" s="319">
        <v>76130</v>
      </c>
      <c r="C833" s="320">
        <v>1651</v>
      </c>
      <c r="D833" s="320">
        <v>1807</v>
      </c>
      <c r="E833" s="320">
        <v>2106</v>
      </c>
      <c r="F833" s="320">
        <v>2795</v>
      </c>
      <c r="G833" s="320">
        <v>3406</v>
      </c>
      <c r="H833" s="320">
        <v>3916</v>
      </c>
      <c r="I833" s="320">
        <v>4427</v>
      </c>
    </row>
    <row r="834" spans="1:9" x14ac:dyDescent="0.25">
      <c r="A834" s="319" t="s">
        <v>472</v>
      </c>
      <c r="B834" s="319">
        <v>76131</v>
      </c>
      <c r="C834" s="320">
        <v>2223</v>
      </c>
      <c r="D834" s="320">
        <v>2431</v>
      </c>
      <c r="E834" s="320">
        <v>2834</v>
      </c>
      <c r="F834" s="320">
        <v>3757</v>
      </c>
      <c r="G834" s="320">
        <v>4589</v>
      </c>
      <c r="H834" s="320">
        <v>5276</v>
      </c>
      <c r="I834" s="320">
        <v>5965</v>
      </c>
    </row>
    <row r="835" spans="1:9" x14ac:dyDescent="0.25">
      <c r="A835" s="319" t="s">
        <v>472</v>
      </c>
      <c r="B835" s="319">
        <v>76132</v>
      </c>
      <c r="C835" s="320">
        <v>1729</v>
      </c>
      <c r="D835" s="320">
        <v>1898</v>
      </c>
      <c r="E835" s="320">
        <v>2210</v>
      </c>
      <c r="F835" s="320">
        <v>2925</v>
      </c>
      <c r="G835" s="320">
        <v>3575</v>
      </c>
      <c r="H835" s="320">
        <v>4110</v>
      </c>
      <c r="I835" s="320">
        <v>4647</v>
      </c>
    </row>
    <row r="836" spans="1:9" x14ac:dyDescent="0.25">
      <c r="A836" s="319" t="s">
        <v>472</v>
      </c>
      <c r="B836" s="319">
        <v>76133</v>
      </c>
      <c r="C836" s="320">
        <v>1690</v>
      </c>
      <c r="D836" s="320">
        <v>1846</v>
      </c>
      <c r="E836" s="320">
        <v>2158</v>
      </c>
      <c r="F836" s="320">
        <v>2860</v>
      </c>
      <c r="G836" s="320">
        <v>3484</v>
      </c>
      <c r="H836" s="320">
        <v>4006</v>
      </c>
      <c r="I836" s="320">
        <v>4529</v>
      </c>
    </row>
    <row r="837" spans="1:9" x14ac:dyDescent="0.25">
      <c r="A837" s="319" t="s">
        <v>472</v>
      </c>
      <c r="B837" s="319">
        <v>76134</v>
      </c>
      <c r="C837" s="320">
        <v>1573</v>
      </c>
      <c r="D837" s="320">
        <v>1729</v>
      </c>
      <c r="E837" s="320">
        <v>2015</v>
      </c>
      <c r="F837" s="320">
        <v>2665</v>
      </c>
      <c r="G837" s="320">
        <v>3263</v>
      </c>
      <c r="H837" s="320">
        <v>3751</v>
      </c>
      <c r="I837" s="320">
        <v>4241</v>
      </c>
    </row>
    <row r="838" spans="1:9" x14ac:dyDescent="0.25">
      <c r="A838" s="319" t="s">
        <v>472</v>
      </c>
      <c r="B838" s="319">
        <v>76135</v>
      </c>
      <c r="C838" s="320">
        <v>1469</v>
      </c>
      <c r="D838" s="320">
        <v>1599</v>
      </c>
      <c r="E838" s="320">
        <v>1872</v>
      </c>
      <c r="F838" s="320">
        <v>2483</v>
      </c>
      <c r="G838" s="320">
        <v>3029</v>
      </c>
      <c r="H838" s="320">
        <v>3482</v>
      </c>
      <c r="I838" s="320">
        <v>3937</v>
      </c>
    </row>
    <row r="839" spans="1:9" x14ac:dyDescent="0.25">
      <c r="A839" s="319" t="s">
        <v>472</v>
      </c>
      <c r="B839" s="319">
        <v>76136</v>
      </c>
      <c r="C839" s="320">
        <v>1651</v>
      </c>
      <c r="D839" s="320">
        <v>1807</v>
      </c>
      <c r="E839" s="320">
        <v>2106</v>
      </c>
      <c r="F839" s="320">
        <v>2795</v>
      </c>
      <c r="G839" s="320">
        <v>3406</v>
      </c>
      <c r="H839" s="320">
        <v>3916</v>
      </c>
      <c r="I839" s="320">
        <v>4427</v>
      </c>
    </row>
    <row r="840" spans="1:9" x14ac:dyDescent="0.25">
      <c r="A840" s="319" t="s">
        <v>472</v>
      </c>
      <c r="B840" s="319">
        <v>76137</v>
      </c>
      <c r="C840" s="320">
        <v>2041</v>
      </c>
      <c r="D840" s="320">
        <v>2223</v>
      </c>
      <c r="E840" s="320">
        <v>2600</v>
      </c>
      <c r="F840" s="320">
        <v>3445</v>
      </c>
      <c r="G840" s="320">
        <v>4199</v>
      </c>
      <c r="H840" s="320">
        <v>4828</v>
      </c>
      <c r="I840" s="320">
        <v>5458</v>
      </c>
    </row>
    <row r="841" spans="1:9" x14ac:dyDescent="0.25">
      <c r="A841" s="319" t="s">
        <v>472</v>
      </c>
      <c r="B841" s="319">
        <v>76140</v>
      </c>
      <c r="C841" s="320">
        <v>1638</v>
      </c>
      <c r="D841" s="320">
        <v>1794</v>
      </c>
      <c r="E841" s="320">
        <v>2093</v>
      </c>
      <c r="F841" s="320">
        <v>2769</v>
      </c>
      <c r="G841" s="320">
        <v>3380</v>
      </c>
      <c r="H841" s="320">
        <v>3887</v>
      </c>
      <c r="I841" s="320">
        <v>4394</v>
      </c>
    </row>
    <row r="842" spans="1:9" x14ac:dyDescent="0.25">
      <c r="A842" s="319" t="s">
        <v>472</v>
      </c>
      <c r="B842" s="319">
        <v>76147</v>
      </c>
      <c r="C842" s="320">
        <v>1651</v>
      </c>
      <c r="D842" s="320">
        <v>1807</v>
      </c>
      <c r="E842" s="320">
        <v>2106</v>
      </c>
      <c r="F842" s="320">
        <v>2795</v>
      </c>
      <c r="G842" s="320">
        <v>3406</v>
      </c>
      <c r="H842" s="320">
        <v>3916</v>
      </c>
      <c r="I842" s="320">
        <v>4427</v>
      </c>
    </row>
    <row r="843" spans="1:9" x14ac:dyDescent="0.25">
      <c r="A843" s="319" t="s">
        <v>472</v>
      </c>
      <c r="B843" s="319">
        <v>76148</v>
      </c>
      <c r="C843" s="320">
        <v>2119</v>
      </c>
      <c r="D843" s="320">
        <v>2314</v>
      </c>
      <c r="E843" s="320">
        <v>2704</v>
      </c>
      <c r="F843" s="320">
        <v>3588</v>
      </c>
      <c r="G843" s="320">
        <v>4368</v>
      </c>
      <c r="H843" s="320">
        <v>5023</v>
      </c>
      <c r="I843" s="320">
        <v>5678</v>
      </c>
    </row>
    <row r="844" spans="1:9" x14ac:dyDescent="0.25">
      <c r="A844" s="319" t="s">
        <v>472</v>
      </c>
      <c r="B844" s="319">
        <v>76155</v>
      </c>
      <c r="C844" s="320">
        <v>1755</v>
      </c>
      <c r="D844" s="320">
        <v>1911</v>
      </c>
      <c r="E844" s="320">
        <v>2236</v>
      </c>
      <c r="F844" s="320">
        <v>2964</v>
      </c>
      <c r="G844" s="320">
        <v>3614</v>
      </c>
      <c r="H844" s="320">
        <v>4156</v>
      </c>
      <c r="I844" s="320">
        <v>4698</v>
      </c>
    </row>
    <row r="845" spans="1:9" x14ac:dyDescent="0.25">
      <c r="A845" s="319" t="s">
        <v>472</v>
      </c>
      <c r="B845" s="319">
        <v>76161</v>
      </c>
      <c r="C845" s="320">
        <v>1651</v>
      </c>
      <c r="D845" s="320">
        <v>1807</v>
      </c>
      <c r="E845" s="320">
        <v>2106</v>
      </c>
      <c r="F845" s="320">
        <v>2795</v>
      </c>
      <c r="G845" s="320">
        <v>3406</v>
      </c>
      <c r="H845" s="320">
        <v>3916</v>
      </c>
      <c r="I845" s="320">
        <v>4427</v>
      </c>
    </row>
    <row r="846" spans="1:9" x14ac:dyDescent="0.25">
      <c r="A846" s="319" t="s">
        <v>472</v>
      </c>
      <c r="B846" s="319">
        <v>76162</v>
      </c>
      <c r="C846" s="320">
        <v>1651</v>
      </c>
      <c r="D846" s="320">
        <v>1807</v>
      </c>
      <c r="E846" s="320">
        <v>2106</v>
      </c>
      <c r="F846" s="320">
        <v>2795</v>
      </c>
      <c r="G846" s="320">
        <v>3406</v>
      </c>
      <c r="H846" s="320">
        <v>3916</v>
      </c>
      <c r="I846" s="320">
        <v>4427</v>
      </c>
    </row>
    <row r="847" spans="1:9" x14ac:dyDescent="0.25">
      <c r="A847" s="319" t="s">
        <v>472</v>
      </c>
      <c r="B847" s="319">
        <v>76163</v>
      </c>
      <c r="C847" s="320">
        <v>1651</v>
      </c>
      <c r="D847" s="320">
        <v>1807</v>
      </c>
      <c r="E847" s="320">
        <v>2106</v>
      </c>
      <c r="F847" s="320">
        <v>2795</v>
      </c>
      <c r="G847" s="320">
        <v>3406</v>
      </c>
      <c r="H847" s="320">
        <v>3916</v>
      </c>
      <c r="I847" s="320">
        <v>4427</v>
      </c>
    </row>
    <row r="848" spans="1:9" x14ac:dyDescent="0.25">
      <c r="A848" s="319" t="s">
        <v>472</v>
      </c>
      <c r="B848" s="319">
        <v>76164</v>
      </c>
      <c r="C848" s="320">
        <v>1326</v>
      </c>
      <c r="D848" s="320">
        <v>1443</v>
      </c>
      <c r="E848" s="320">
        <v>1690</v>
      </c>
      <c r="F848" s="320">
        <v>2236</v>
      </c>
      <c r="G848" s="320">
        <v>2730</v>
      </c>
      <c r="H848" s="320">
        <v>3139</v>
      </c>
      <c r="I848" s="320">
        <v>3549</v>
      </c>
    </row>
    <row r="849" spans="1:9" x14ac:dyDescent="0.25">
      <c r="A849" s="319" t="s">
        <v>472</v>
      </c>
      <c r="B849" s="319">
        <v>76177</v>
      </c>
      <c r="C849" s="320">
        <v>2158</v>
      </c>
      <c r="D849" s="320">
        <v>2340</v>
      </c>
      <c r="E849" s="320">
        <v>2743</v>
      </c>
      <c r="F849" s="320">
        <v>3601</v>
      </c>
      <c r="G849" s="320">
        <v>4433</v>
      </c>
      <c r="H849" s="320">
        <v>5097</v>
      </c>
      <c r="I849" s="320">
        <v>5762</v>
      </c>
    </row>
    <row r="850" spans="1:9" x14ac:dyDescent="0.25">
      <c r="A850" s="319" t="s">
        <v>472</v>
      </c>
      <c r="B850" s="319">
        <v>76179</v>
      </c>
      <c r="C850" s="320">
        <v>2275</v>
      </c>
      <c r="D850" s="320">
        <v>2496</v>
      </c>
      <c r="E850" s="320">
        <v>2912</v>
      </c>
      <c r="F850" s="320">
        <v>3861</v>
      </c>
      <c r="G850" s="320">
        <v>4706</v>
      </c>
      <c r="H850" s="320">
        <v>5411</v>
      </c>
      <c r="I850" s="320">
        <v>6117</v>
      </c>
    </row>
    <row r="851" spans="1:9" x14ac:dyDescent="0.25">
      <c r="A851" s="319" t="s">
        <v>472</v>
      </c>
      <c r="B851" s="319">
        <v>76180</v>
      </c>
      <c r="C851" s="320">
        <v>1807</v>
      </c>
      <c r="D851" s="320">
        <v>1976</v>
      </c>
      <c r="E851" s="320">
        <v>2314</v>
      </c>
      <c r="F851" s="320">
        <v>3068</v>
      </c>
      <c r="G851" s="320">
        <v>3744</v>
      </c>
      <c r="H851" s="320">
        <v>4305</v>
      </c>
      <c r="I851" s="320">
        <v>4867</v>
      </c>
    </row>
    <row r="852" spans="1:9" x14ac:dyDescent="0.25">
      <c r="A852" s="319" t="s">
        <v>472</v>
      </c>
      <c r="B852" s="319">
        <v>76182</v>
      </c>
      <c r="C852" s="320">
        <v>1885</v>
      </c>
      <c r="D852" s="320">
        <v>2054</v>
      </c>
      <c r="E852" s="320">
        <v>2405</v>
      </c>
      <c r="F852" s="320">
        <v>3185</v>
      </c>
      <c r="G852" s="320">
        <v>3887</v>
      </c>
      <c r="H852" s="320">
        <v>4469</v>
      </c>
      <c r="I852" s="320">
        <v>5053</v>
      </c>
    </row>
    <row r="853" spans="1:9" x14ac:dyDescent="0.25">
      <c r="A853" s="319" t="s">
        <v>472</v>
      </c>
      <c r="B853" s="319">
        <v>76185</v>
      </c>
      <c r="C853" s="320">
        <v>1651</v>
      </c>
      <c r="D853" s="320">
        <v>1807</v>
      </c>
      <c r="E853" s="320">
        <v>2106</v>
      </c>
      <c r="F853" s="320">
        <v>2795</v>
      </c>
      <c r="G853" s="320">
        <v>3406</v>
      </c>
      <c r="H853" s="320">
        <v>3916</v>
      </c>
      <c r="I853" s="320">
        <v>4427</v>
      </c>
    </row>
    <row r="854" spans="1:9" x14ac:dyDescent="0.25">
      <c r="A854" s="319" t="s">
        <v>472</v>
      </c>
      <c r="B854" s="319">
        <v>76244</v>
      </c>
      <c r="C854" s="320">
        <v>2366</v>
      </c>
      <c r="D854" s="320">
        <v>2587</v>
      </c>
      <c r="E854" s="320">
        <v>3016</v>
      </c>
      <c r="F854" s="320">
        <v>4004</v>
      </c>
      <c r="G854" s="320">
        <v>4875</v>
      </c>
      <c r="H854" s="320">
        <v>5605</v>
      </c>
      <c r="I854" s="320">
        <v>6337</v>
      </c>
    </row>
    <row r="855" spans="1:9" x14ac:dyDescent="0.25">
      <c r="A855" s="319" t="s">
        <v>472</v>
      </c>
      <c r="B855" s="319">
        <v>76248</v>
      </c>
      <c r="C855" s="320">
        <v>2275</v>
      </c>
      <c r="D855" s="320">
        <v>2483</v>
      </c>
      <c r="E855" s="320">
        <v>2899</v>
      </c>
      <c r="F855" s="320">
        <v>3848</v>
      </c>
      <c r="G855" s="320">
        <v>4693</v>
      </c>
      <c r="H855" s="320">
        <v>5396</v>
      </c>
      <c r="I855" s="320">
        <v>6100</v>
      </c>
    </row>
    <row r="856" spans="1:9" x14ac:dyDescent="0.25">
      <c r="A856" s="319" t="s">
        <v>472</v>
      </c>
      <c r="B856" s="319">
        <v>76262</v>
      </c>
      <c r="C856" s="320">
        <v>1950</v>
      </c>
      <c r="D856" s="320">
        <v>2080</v>
      </c>
      <c r="E856" s="320">
        <v>2431</v>
      </c>
      <c r="F856" s="320">
        <v>3107</v>
      </c>
      <c r="G856" s="320">
        <v>3926</v>
      </c>
      <c r="H856" s="320">
        <v>4514</v>
      </c>
      <c r="I856" s="320">
        <v>5103</v>
      </c>
    </row>
    <row r="857" spans="1:9" x14ac:dyDescent="0.25">
      <c r="A857" s="319" t="s">
        <v>472</v>
      </c>
      <c r="B857" s="319">
        <v>76439</v>
      </c>
      <c r="C857" s="320">
        <v>1560</v>
      </c>
      <c r="D857" s="320">
        <v>1703</v>
      </c>
      <c r="E857" s="320">
        <v>1989</v>
      </c>
      <c r="F857" s="320">
        <v>2639</v>
      </c>
      <c r="G857" s="320">
        <v>3211</v>
      </c>
      <c r="H857" s="320">
        <v>3692</v>
      </c>
      <c r="I857" s="320">
        <v>4174</v>
      </c>
    </row>
    <row r="858" spans="1:9" x14ac:dyDescent="0.25">
      <c r="A858" s="319" t="s">
        <v>472</v>
      </c>
      <c r="B858" s="319">
        <v>76462</v>
      </c>
      <c r="C858" s="320">
        <v>1053</v>
      </c>
      <c r="D858" s="320">
        <v>1157</v>
      </c>
      <c r="E858" s="320">
        <v>1352</v>
      </c>
      <c r="F858" s="320">
        <v>1794</v>
      </c>
      <c r="G858" s="320">
        <v>2184</v>
      </c>
      <c r="H858" s="320">
        <v>2511</v>
      </c>
      <c r="I858" s="320">
        <v>2839</v>
      </c>
    </row>
    <row r="859" spans="1:9" x14ac:dyDescent="0.25">
      <c r="A859" s="319" t="s">
        <v>472</v>
      </c>
      <c r="B859" s="319">
        <v>76485</v>
      </c>
      <c r="C859" s="320">
        <v>1560</v>
      </c>
      <c r="D859" s="320">
        <v>1703</v>
      </c>
      <c r="E859" s="320">
        <v>1989</v>
      </c>
      <c r="F859" s="320">
        <v>2639</v>
      </c>
      <c r="G859" s="320">
        <v>3211</v>
      </c>
      <c r="H859" s="320">
        <v>3692</v>
      </c>
      <c r="I859" s="320">
        <v>4174</v>
      </c>
    </row>
    <row r="860" spans="1:9" x14ac:dyDescent="0.25">
      <c r="A860" s="319" t="s">
        <v>472</v>
      </c>
      <c r="B860" s="319">
        <v>76486</v>
      </c>
      <c r="C860" s="320">
        <v>923</v>
      </c>
      <c r="D860" s="320">
        <v>1001</v>
      </c>
      <c r="E860" s="320">
        <v>1183</v>
      </c>
      <c r="F860" s="320">
        <v>1560</v>
      </c>
      <c r="G860" s="320">
        <v>1898</v>
      </c>
      <c r="H860" s="320">
        <v>2182</v>
      </c>
      <c r="I860" s="320">
        <v>2467</v>
      </c>
    </row>
    <row r="861" spans="1:9" x14ac:dyDescent="0.25">
      <c r="A861" s="319" t="s">
        <v>472</v>
      </c>
      <c r="B861" s="319">
        <v>76487</v>
      </c>
      <c r="C861" s="320">
        <v>2067</v>
      </c>
      <c r="D861" s="320">
        <v>2262</v>
      </c>
      <c r="E861" s="320">
        <v>2626</v>
      </c>
      <c r="F861" s="320">
        <v>3523</v>
      </c>
      <c r="G861" s="320">
        <v>4186</v>
      </c>
      <c r="H861" s="320">
        <v>4813</v>
      </c>
      <c r="I861" s="320">
        <v>5441</v>
      </c>
    </row>
    <row r="862" spans="1:9" x14ac:dyDescent="0.25">
      <c r="A862" s="319" t="s">
        <v>472</v>
      </c>
      <c r="B862" s="319">
        <v>76490</v>
      </c>
      <c r="C862" s="320">
        <v>1222</v>
      </c>
      <c r="D862" s="320">
        <v>1326</v>
      </c>
      <c r="E862" s="320">
        <v>1560</v>
      </c>
      <c r="F862" s="320">
        <v>2067</v>
      </c>
      <c r="G862" s="320">
        <v>2509</v>
      </c>
      <c r="H862" s="320">
        <v>2884</v>
      </c>
      <c r="I862" s="320">
        <v>3261</v>
      </c>
    </row>
    <row r="863" spans="1:9" x14ac:dyDescent="0.25">
      <c r="A863" s="319" t="s">
        <v>473</v>
      </c>
      <c r="B863" s="319">
        <v>75601</v>
      </c>
      <c r="C863" s="320">
        <v>1027</v>
      </c>
      <c r="D863" s="320">
        <v>1079</v>
      </c>
      <c r="E863" s="320">
        <v>1300</v>
      </c>
      <c r="F863" s="320">
        <v>1768</v>
      </c>
      <c r="G863" s="320">
        <v>1924</v>
      </c>
      <c r="H863" s="320">
        <v>2212</v>
      </c>
      <c r="I863" s="320">
        <v>2501</v>
      </c>
    </row>
    <row r="864" spans="1:9" x14ac:dyDescent="0.25">
      <c r="A864" s="319" t="s">
        <v>473</v>
      </c>
      <c r="B864" s="319">
        <v>75602</v>
      </c>
      <c r="C864" s="320">
        <v>1014</v>
      </c>
      <c r="D864" s="320">
        <v>1053</v>
      </c>
      <c r="E864" s="320">
        <v>1287</v>
      </c>
      <c r="F864" s="320">
        <v>1729</v>
      </c>
      <c r="G864" s="320">
        <v>1898</v>
      </c>
      <c r="H864" s="320">
        <v>2182</v>
      </c>
      <c r="I864" s="320">
        <v>2467</v>
      </c>
    </row>
    <row r="865" spans="1:9" x14ac:dyDescent="0.25">
      <c r="A865" s="319" t="s">
        <v>473</v>
      </c>
      <c r="B865" s="319">
        <v>75605</v>
      </c>
      <c r="C865" s="320">
        <v>1248</v>
      </c>
      <c r="D865" s="320">
        <v>1313</v>
      </c>
      <c r="E865" s="320">
        <v>1573</v>
      </c>
      <c r="F865" s="320">
        <v>2145</v>
      </c>
      <c r="G865" s="320">
        <v>2340</v>
      </c>
      <c r="H865" s="320">
        <v>2691</v>
      </c>
      <c r="I865" s="320">
        <v>3042</v>
      </c>
    </row>
    <row r="866" spans="1:9" x14ac:dyDescent="0.25">
      <c r="A866" s="319" t="s">
        <v>473</v>
      </c>
      <c r="B866" s="319">
        <v>75639</v>
      </c>
      <c r="C866" s="320">
        <v>1040</v>
      </c>
      <c r="D866" s="320">
        <v>1092</v>
      </c>
      <c r="E866" s="320">
        <v>1430</v>
      </c>
      <c r="F866" s="320">
        <v>1729</v>
      </c>
      <c r="G866" s="320">
        <v>1937</v>
      </c>
      <c r="H866" s="320">
        <v>2226</v>
      </c>
      <c r="I866" s="320">
        <v>2518</v>
      </c>
    </row>
    <row r="867" spans="1:9" x14ac:dyDescent="0.25">
      <c r="A867" s="319" t="s">
        <v>473</v>
      </c>
      <c r="B867" s="319">
        <v>75640</v>
      </c>
      <c r="C867" s="320">
        <v>1235</v>
      </c>
      <c r="D867" s="320">
        <v>1300</v>
      </c>
      <c r="E867" s="320">
        <v>1586</v>
      </c>
      <c r="F867" s="320">
        <v>2119</v>
      </c>
      <c r="G867" s="320">
        <v>2314</v>
      </c>
      <c r="H867" s="320">
        <v>2661</v>
      </c>
      <c r="I867" s="320">
        <v>3008</v>
      </c>
    </row>
    <row r="868" spans="1:9" x14ac:dyDescent="0.25">
      <c r="A868" s="319" t="s">
        <v>473</v>
      </c>
      <c r="B868" s="319">
        <v>75642</v>
      </c>
      <c r="C868" s="320">
        <v>1131</v>
      </c>
      <c r="D868" s="320">
        <v>1196</v>
      </c>
      <c r="E868" s="320">
        <v>1573</v>
      </c>
      <c r="F868" s="320">
        <v>1898</v>
      </c>
      <c r="G868" s="320">
        <v>2132</v>
      </c>
      <c r="H868" s="320">
        <v>2451</v>
      </c>
      <c r="I868" s="320">
        <v>2771</v>
      </c>
    </row>
    <row r="869" spans="1:9" x14ac:dyDescent="0.25">
      <c r="A869" s="319" t="s">
        <v>473</v>
      </c>
      <c r="B869" s="319">
        <v>75650</v>
      </c>
      <c r="C869" s="320">
        <v>1183</v>
      </c>
      <c r="D869" s="320">
        <v>1248</v>
      </c>
      <c r="E869" s="320">
        <v>1638</v>
      </c>
      <c r="F869" s="320">
        <v>1976</v>
      </c>
      <c r="G869" s="320">
        <v>2223</v>
      </c>
      <c r="H869" s="320">
        <v>2555</v>
      </c>
      <c r="I869" s="320">
        <v>2889</v>
      </c>
    </row>
    <row r="870" spans="1:9" x14ac:dyDescent="0.25">
      <c r="A870" s="319" t="s">
        <v>473</v>
      </c>
      <c r="B870" s="319">
        <v>75651</v>
      </c>
      <c r="C870" s="320">
        <v>1053</v>
      </c>
      <c r="D870" s="320">
        <v>1105</v>
      </c>
      <c r="E870" s="320">
        <v>1430</v>
      </c>
      <c r="F870" s="320">
        <v>1768</v>
      </c>
      <c r="G870" s="320">
        <v>1976</v>
      </c>
      <c r="H870" s="320">
        <v>2272</v>
      </c>
      <c r="I870" s="320">
        <v>2568</v>
      </c>
    </row>
    <row r="871" spans="1:9" x14ac:dyDescent="0.25">
      <c r="A871" s="319" t="s">
        <v>473</v>
      </c>
      <c r="B871" s="319">
        <v>75657</v>
      </c>
      <c r="C871" s="320">
        <v>962</v>
      </c>
      <c r="D871" s="320">
        <v>1014</v>
      </c>
      <c r="E871" s="320">
        <v>1326</v>
      </c>
      <c r="F871" s="320">
        <v>1599</v>
      </c>
      <c r="G871" s="320">
        <v>1807</v>
      </c>
      <c r="H871" s="320">
        <v>2077</v>
      </c>
      <c r="I871" s="320">
        <v>2349</v>
      </c>
    </row>
    <row r="872" spans="1:9" x14ac:dyDescent="0.25">
      <c r="A872" s="319" t="s">
        <v>473</v>
      </c>
      <c r="B872" s="319">
        <v>75659</v>
      </c>
      <c r="C872" s="320">
        <v>1040</v>
      </c>
      <c r="D872" s="320">
        <v>1092</v>
      </c>
      <c r="E872" s="320">
        <v>1430</v>
      </c>
      <c r="F872" s="320">
        <v>1729</v>
      </c>
      <c r="G872" s="320">
        <v>1937</v>
      </c>
      <c r="H872" s="320">
        <v>2226</v>
      </c>
      <c r="I872" s="320">
        <v>2518</v>
      </c>
    </row>
    <row r="873" spans="1:9" x14ac:dyDescent="0.25">
      <c r="A873" s="319" t="s">
        <v>473</v>
      </c>
      <c r="B873" s="319">
        <v>75661</v>
      </c>
      <c r="C873" s="320">
        <v>1092</v>
      </c>
      <c r="D873" s="320">
        <v>1157</v>
      </c>
      <c r="E873" s="320">
        <v>1495</v>
      </c>
      <c r="F873" s="320">
        <v>1820</v>
      </c>
      <c r="G873" s="320">
        <v>2041</v>
      </c>
      <c r="H873" s="320">
        <v>2346</v>
      </c>
      <c r="I873" s="320">
        <v>2653</v>
      </c>
    </row>
    <row r="874" spans="1:9" x14ac:dyDescent="0.25">
      <c r="A874" s="319" t="s">
        <v>473</v>
      </c>
      <c r="B874" s="319">
        <v>75670</v>
      </c>
      <c r="C874" s="320">
        <v>936</v>
      </c>
      <c r="D874" s="320">
        <v>988</v>
      </c>
      <c r="E874" s="320">
        <v>1300</v>
      </c>
      <c r="F874" s="320">
        <v>1573</v>
      </c>
      <c r="G874" s="320">
        <v>1768</v>
      </c>
      <c r="H874" s="320">
        <v>2033</v>
      </c>
      <c r="I874" s="320">
        <v>2298</v>
      </c>
    </row>
    <row r="875" spans="1:9" x14ac:dyDescent="0.25">
      <c r="A875" s="319" t="s">
        <v>473</v>
      </c>
      <c r="B875" s="319">
        <v>75671</v>
      </c>
      <c r="C875" s="320">
        <v>1040</v>
      </c>
      <c r="D875" s="320">
        <v>1092</v>
      </c>
      <c r="E875" s="320">
        <v>1430</v>
      </c>
      <c r="F875" s="320">
        <v>1729</v>
      </c>
      <c r="G875" s="320">
        <v>1937</v>
      </c>
      <c r="H875" s="320">
        <v>2226</v>
      </c>
      <c r="I875" s="320">
        <v>2518</v>
      </c>
    </row>
    <row r="876" spans="1:9" x14ac:dyDescent="0.25">
      <c r="A876" s="319" t="s">
        <v>473</v>
      </c>
      <c r="B876" s="319">
        <v>75672</v>
      </c>
      <c r="C876" s="320">
        <v>1079</v>
      </c>
      <c r="D876" s="320">
        <v>1144</v>
      </c>
      <c r="E876" s="320">
        <v>1495</v>
      </c>
      <c r="F876" s="320">
        <v>1807</v>
      </c>
      <c r="G876" s="320">
        <v>2028</v>
      </c>
      <c r="H876" s="320">
        <v>2332</v>
      </c>
      <c r="I876" s="320">
        <v>2636</v>
      </c>
    </row>
    <row r="877" spans="1:9" x14ac:dyDescent="0.25">
      <c r="A877" s="319" t="s">
        <v>473</v>
      </c>
      <c r="B877" s="319">
        <v>75683</v>
      </c>
      <c r="C877" s="320">
        <v>1170</v>
      </c>
      <c r="D877" s="320">
        <v>1235</v>
      </c>
      <c r="E877" s="320">
        <v>1456</v>
      </c>
      <c r="F877" s="320">
        <v>2028</v>
      </c>
      <c r="G877" s="320">
        <v>2197</v>
      </c>
      <c r="H877" s="320">
        <v>2525</v>
      </c>
      <c r="I877" s="320">
        <v>2856</v>
      </c>
    </row>
    <row r="878" spans="1:9" x14ac:dyDescent="0.25">
      <c r="A878" s="319" t="s">
        <v>473</v>
      </c>
      <c r="B878" s="319">
        <v>75688</v>
      </c>
      <c r="C878" s="320">
        <v>1040</v>
      </c>
      <c r="D878" s="320">
        <v>1092</v>
      </c>
      <c r="E878" s="320">
        <v>1430</v>
      </c>
      <c r="F878" s="320">
        <v>1729</v>
      </c>
      <c r="G878" s="320">
        <v>1937</v>
      </c>
      <c r="H878" s="320">
        <v>2226</v>
      </c>
      <c r="I878" s="320">
        <v>2518</v>
      </c>
    </row>
    <row r="879" spans="1:9" x14ac:dyDescent="0.25">
      <c r="A879" s="319" t="s">
        <v>473</v>
      </c>
      <c r="B879" s="319">
        <v>75692</v>
      </c>
      <c r="C879" s="320">
        <v>1352</v>
      </c>
      <c r="D879" s="320">
        <v>1417</v>
      </c>
      <c r="E879" s="320">
        <v>1859</v>
      </c>
      <c r="F879" s="320">
        <v>2249</v>
      </c>
      <c r="G879" s="320">
        <v>2522</v>
      </c>
      <c r="H879" s="320">
        <v>2900</v>
      </c>
      <c r="I879" s="320">
        <v>3278</v>
      </c>
    </row>
    <row r="880" spans="1:9" x14ac:dyDescent="0.25">
      <c r="A880" s="319" t="s">
        <v>473</v>
      </c>
      <c r="B880" s="319">
        <v>75694</v>
      </c>
      <c r="C880" s="320">
        <v>1040</v>
      </c>
      <c r="D880" s="320">
        <v>1092</v>
      </c>
      <c r="E880" s="320">
        <v>1430</v>
      </c>
      <c r="F880" s="320">
        <v>1729</v>
      </c>
      <c r="G880" s="320">
        <v>1937</v>
      </c>
      <c r="H880" s="320">
        <v>2226</v>
      </c>
      <c r="I880" s="320">
        <v>2518</v>
      </c>
    </row>
    <row r="881" spans="1:9" x14ac:dyDescent="0.25">
      <c r="A881" s="319" t="s">
        <v>532</v>
      </c>
      <c r="B881" s="319">
        <v>77001</v>
      </c>
      <c r="C881" s="320">
        <v>1365</v>
      </c>
      <c r="D881" s="320">
        <v>1443</v>
      </c>
      <c r="E881" s="320">
        <v>1729</v>
      </c>
      <c r="F881" s="320">
        <v>2288</v>
      </c>
      <c r="G881" s="320">
        <v>2938</v>
      </c>
      <c r="H881" s="320">
        <v>3378</v>
      </c>
      <c r="I881" s="320">
        <v>3819</v>
      </c>
    </row>
    <row r="882" spans="1:9" x14ac:dyDescent="0.25">
      <c r="A882" s="319" t="s">
        <v>532</v>
      </c>
      <c r="B882" s="319">
        <v>77002</v>
      </c>
      <c r="C882" s="320">
        <v>2093</v>
      </c>
      <c r="D882" s="320">
        <v>2223</v>
      </c>
      <c r="E882" s="320">
        <v>2652</v>
      </c>
      <c r="F882" s="320">
        <v>3497</v>
      </c>
      <c r="G882" s="320">
        <v>4498</v>
      </c>
      <c r="H882" s="320">
        <v>5172</v>
      </c>
      <c r="I882" s="320">
        <v>5847</v>
      </c>
    </row>
    <row r="883" spans="1:9" x14ac:dyDescent="0.25">
      <c r="A883" s="319" t="s">
        <v>532</v>
      </c>
      <c r="B883" s="319">
        <v>77003</v>
      </c>
      <c r="C883" s="320">
        <v>1742</v>
      </c>
      <c r="D883" s="320">
        <v>1833</v>
      </c>
      <c r="E883" s="320">
        <v>2197</v>
      </c>
      <c r="F883" s="320">
        <v>2899</v>
      </c>
      <c r="G883" s="320">
        <v>3731</v>
      </c>
      <c r="H883" s="320">
        <v>4290</v>
      </c>
      <c r="I883" s="320">
        <v>4850</v>
      </c>
    </row>
    <row r="884" spans="1:9" x14ac:dyDescent="0.25">
      <c r="A884" s="319" t="s">
        <v>532</v>
      </c>
      <c r="B884" s="319">
        <v>77004</v>
      </c>
      <c r="C884" s="320">
        <v>1300</v>
      </c>
      <c r="D884" s="320">
        <v>1365</v>
      </c>
      <c r="E884" s="320">
        <v>1638</v>
      </c>
      <c r="F884" s="320">
        <v>2158</v>
      </c>
      <c r="G884" s="320">
        <v>2782</v>
      </c>
      <c r="H884" s="320">
        <v>3199</v>
      </c>
      <c r="I884" s="320">
        <v>3616</v>
      </c>
    </row>
    <row r="885" spans="1:9" x14ac:dyDescent="0.25">
      <c r="A885" s="319" t="s">
        <v>532</v>
      </c>
      <c r="B885" s="319">
        <v>77005</v>
      </c>
      <c r="C885" s="320">
        <v>2093</v>
      </c>
      <c r="D885" s="320">
        <v>2223</v>
      </c>
      <c r="E885" s="320">
        <v>2652</v>
      </c>
      <c r="F885" s="320">
        <v>3497</v>
      </c>
      <c r="G885" s="320">
        <v>4498</v>
      </c>
      <c r="H885" s="320">
        <v>5172</v>
      </c>
      <c r="I885" s="320">
        <v>5847</v>
      </c>
    </row>
    <row r="886" spans="1:9" x14ac:dyDescent="0.25">
      <c r="A886" s="319" t="s">
        <v>532</v>
      </c>
      <c r="B886" s="319">
        <v>77006</v>
      </c>
      <c r="C886" s="320">
        <v>2093</v>
      </c>
      <c r="D886" s="320">
        <v>2223</v>
      </c>
      <c r="E886" s="320">
        <v>2652</v>
      </c>
      <c r="F886" s="320">
        <v>3497</v>
      </c>
      <c r="G886" s="320">
        <v>4498</v>
      </c>
      <c r="H886" s="320">
        <v>5172</v>
      </c>
      <c r="I886" s="320">
        <v>5847</v>
      </c>
    </row>
    <row r="887" spans="1:9" x14ac:dyDescent="0.25">
      <c r="A887" s="319" t="s">
        <v>532</v>
      </c>
      <c r="B887" s="319">
        <v>77007</v>
      </c>
      <c r="C887" s="320">
        <v>2093</v>
      </c>
      <c r="D887" s="320">
        <v>2223</v>
      </c>
      <c r="E887" s="320">
        <v>2652</v>
      </c>
      <c r="F887" s="320">
        <v>3497</v>
      </c>
      <c r="G887" s="320">
        <v>4498</v>
      </c>
      <c r="H887" s="320">
        <v>5172</v>
      </c>
      <c r="I887" s="320">
        <v>5847</v>
      </c>
    </row>
    <row r="888" spans="1:9" x14ac:dyDescent="0.25">
      <c r="A888" s="319" t="s">
        <v>532</v>
      </c>
      <c r="B888" s="319">
        <v>77008</v>
      </c>
      <c r="C888" s="320">
        <v>1703</v>
      </c>
      <c r="D888" s="320">
        <v>1807</v>
      </c>
      <c r="E888" s="320">
        <v>2158</v>
      </c>
      <c r="F888" s="320">
        <v>2847</v>
      </c>
      <c r="G888" s="320">
        <v>3666</v>
      </c>
      <c r="H888" s="320">
        <v>4215</v>
      </c>
      <c r="I888" s="320">
        <v>4765</v>
      </c>
    </row>
    <row r="889" spans="1:9" x14ac:dyDescent="0.25">
      <c r="A889" s="319" t="s">
        <v>532</v>
      </c>
      <c r="B889" s="319">
        <v>77009</v>
      </c>
      <c r="C889" s="320">
        <v>1157</v>
      </c>
      <c r="D889" s="320">
        <v>1222</v>
      </c>
      <c r="E889" s="320">
        <v>1469</v>
      </c>
      <c r="F889" s="320">
        <v>1937</v>
      </c>
      <c r="G889" s="320">
        <v>2496</v>
      </c>
      <c r="H889" s="320">
        <v>2870</v>
      </c>
      <c r="I889" s="320">
        <v>3244</v>
      </c>
    </row>
    <row r="890" spans="1:9" x14ac:dyDescent="0.25">
      <c r="A890" s="319" t="s">
        <v>532</v>
      </c>
      <c r="B890" s="319">
        <v>77010</v>
      </c>
      <c r="C890" s="320">
        <v>2093</v>
      </c>
      <c r="D890" s="320">
        <v>2223</v>
      </c>
      <c r="E890" s="320">
        <v>2652</v>
      </c>
      <c r="F890" s="320">
        <v>3497</v>
      </c>
      <c r="G890" s="320">
        <v>4498</v>
      </c>
      <c r="H890" s="320">
        <v>5172</v>
      </c>
      <c r="I890" s="320">
        <v>5847</v>
      </c>
    </row>
    <row r="891" spans="1:9" x14ac:dyDescent="0.25">
      <c r="A891" s="319" t="s">
        <v>532</v>
      </c>
      <c r="B891" s="319">
        <v>77011</v>
      </c>
      <c r="C891" s="320">
        <v>936</v>
      </c>
      <c r="D891" s="320">
        <v>988</v>
      </c>
      <c r="E891" s="320">
        <v>1183</v>
      </c>
      <c r="F891" s="320">
        <v>1560</v>
      </c>
      <c r="G891" s="320">
        <v>2002</v>
      </c>
      <c r="H891" s="320">
        <v>2302</v>
      </c>
      <c r="I891" s="320">
        <v>2602</v>
      </c>
    </row>
    <row r="892" spans="1:9" x14ac:dyDescent="0.25">
      <c r="A892" s="319" t="s">
        <v>532</v>
      </c>
      <c r="B892" s="319">
        <v>77012</v>
      </c>
      <c r="C892" s="320">
        <v>962</v>
      </c>
      <c r="D892" s="320">
        <v>1014</v>
      </c>
      <c r="E892" s="320">
        <v>1209</v>
      </c>
      <c r="F892" s="320">
        <v>1599</v>
      </c>
      <c r="G892" s="320">
        <v>2054</v>
      </c>
      <c r="H892" s="320">
        <v>2362</v>
      </c>
      <c r="I892" s="320">
        <v>2670</v>
      </c>
    </row>
    <row r="893" spans="1:9" x14ac:dyDescent="0.25">
      <c r="A893" s="319" t="s">
        <v>532</v>
      </c>
      <c r="B893" s="319">
        <v>77013</v>
      </c>
      <c r="C893" s="320">
        <v>1170</v>
      </c>
      <c r="D893" s="320">
        <v>1235</v>
      </c>
      <c r="E893" s="320">
        <v>1482</v>
      </c>
      <c r="F893" s="320">
        <v>1963</v>
      </c>
      <c r="G893" s="320">
        <v>2509</v>
      </c>
      <c r="H893" s="320">
        <v>2884</v>
      </c>
      <c r="I893" s="320">
        <v>3261</v>
      </c>
    </row>
    <row r="894" spans="1:9" x14ac:dyDescent="0.25">
      <c r="A894" s="319" t="s">
        <v>532</v>
      </c>
      <c r="B894" s="319">
        <v>77014</v>
      </c>
      <c r="C894" s="320">
        <v>1222</v>
      </c>
      <c r="D894" s="320">
        <v>1300</v>
      </c>
      <c r="E894" s="320">
        <v>1547</v>
      </c>
      <c r="F894" s="320">
        <v>2041</v>
      </c>
      <c r="G894" s="320">
        <v>2626</v>
      </c>
      <c r="H894" s="320">
        <v>3019</v>
      </c>
      <c r="I894" s="320">
        <v>3413</v>
      </c>
    </row>
    <row r="895" spans="1:9" x14ac:dyDescent="0.25">
      <c r="A895" s="319" t="s">
        <v>532</v>
      </c>
      <c r="B895" s="319">
        <v>77015</v>
      </c>
      <c r="C895" s="320">
        <v>1222</v>
      </c>
      <c r="D895" s="320">
        <v>1300</v>
      </c>
      <c r="E895" s="320">
        <v>1547</v>
      </c>
      <c r="F895" s="320">
        <v>2041</v>
      </c>
      <c r="G895" s="320">
        <v>2626</v>
      </c>
      <c r="H895" s="320">
        <v>3019</v>
      </c>
      <c r="I895" s="320">
        <v>3413</v>
      </c>
    </row>
    <row r="896" spans="1:9" x14ac:dyDescent="0.25">
      <c r="A896" s="319" t="s">
        <v>532</v>
      </c>
      <c r="B896" s="319">
        <v>77016</v>
      </c>
      <c r="C896" s="320">
        <v>1157</v>
      </c>
      <c r="D896" s="320">
        <v>1222</v>
      </c>
      <c r="E896" s="320">
        <v>1456</v>
      </c>
      <c r="F896" s="320">
        <v>1924</v>
      </c>
      <c r="G896" s="320">
        <v>2470</v>
      </c>
      <c r="H896" s="320">
        <v>2840</v>
      </c>
      <c r="I896" s="320">
        <v>3211</v>
      </c>
    </row>
    <row r="897" spans="1:9" x14ac:dyDescent="0.25">
      <c r="A897" s="319" t="s">
        <v>532</v>
      </c>
      <c r="B897" s="319">
        <v>77017</v>
      </c>
      <c r="C897" s="320">
        <v>1131</v>
      </c>
      <c r="D897" s="320">
        <v>1196</v>
      </c>
      <c r="E897" s="320">
        <v>1430</v>
      </c>
      <c r="F897" s="320">
        <v>1885</v>
      </c>
      <c r="G897" s="320">
        <v>2431</v>
      </c>
      <c r="H897" s="320">
        <v>2795</v>
      </c>
      <c r="I897" s="320">
        <v>3160</v>
      </c>
    </row>
    <row r="898" spans="1:9" x14ac:dyDescent="0.25">
      <c r="A898" s="319" t="s">
        <v>532</v>
      </c>
      <c r="B898" s="319">
        <v>77018</v>
      </c>
      <c r="C898" s="320">
        <v>1261</v>
      </c>
      <c r="D898" s="320">
        <v>1339</v>
      </c>
      <c r="E898" s="320">
        <v>1599</v>
      </c>
      <c r="F898" s="320">
        <v>2106</v>
      </c>
      <c r="G898" s="320">
        <v>2717</v>
      </c>
      <c r="H898" s="320">
        <v>3123</v>
      </c>
      <c r="I898" s="320">
        <v>3532</v>
      </c>
    </row>
    <row r="899" spans="1:9" x14ac:dyDescent="0.25">
      <c r="A899" s="319" t="s">
        <v>532</v>
      </c>
      <c r="B899" s="319">
        <v>77019</v>
      </c>
      <c r="C899" s="320">
        <v>2093</v>
      </c>
      <c r="D899" s="320">
        <v>2223</v>
      </c>
      <c r="E899" s="320">
        <v>2652</v>
      </c>
      <c r="F899" s="320">
        <v>3497</v>
      </c>
      <c r="G899" s="320">
        <v>4498</v>
      </c>
      <c r="H899" s="320">
        <v>5172</v>
      </c>
      <c r="I899" s="320">
        <v>5847</v>
      </c>
    </row>
    <row r="900" spans="1:9" x14ac:dyDescent="0.25">
      <c r="A900" s="319" t="s">
        <v>532</v>
      </c>
      <c r="B900" s="319">
        <v>77020</v>
      </c>
      <c r="C900" s="320">
        <v>962</v>
      </c>
      <c r="D900" s="320">
        <v>1027</v>
      </c>
      <c r="E900" s="320">
        <v>1222</v>
      </c>
      <c r="F900" s="320">
        <v>1612</v>
      </c>
      <c r="G900" s="320">
        <v>2080</v>
      </c>
      <c r="H900" s="320">
        <v>2392</v>
      </c>
      <c r="I900" s="320">
        <v>2704</v>
      </c>
    </row>
    <row r="901" spans="1:9" x14ac:dyDescent="0.25">
      <c r="A901" s="319" t="s">
        <v>532</v>
      </c>
      <c r="B901" s="319">
        <v>77021</v>
      </c>
      <c r="C901" s="320">
        <v>1235</v>
      </c>
      <c r="D901" s="320">
        <v>1300</v>
      </c>
      <c r="E901" s="320">
        <v>1560</v>
      </c>
      <c r="F901" s="320">
        <v>2054</v>
      </c>
      <c r="G901" s="320">
        <v>2652</v>
      </c>
      <c r="H901" s="320">
        <v>3049</v>
      </c>
      <c r="I901" s="320">
        <v>3447</v>
      </c>
    </row>
    <row r="902" spans="1:9" x14ac:dyDescent="0.25">
      <c r="A902" s="319" t="s">
        <v>532</v>
      </c>
      <c r="B902" s="319">
        <v>77022</v>
      </c>
      <c r="C902" s="320">
        <v>1040</v>
      </c>
      <c r="D902" s="320">
        <v>1092</v>
      </c>
      <c r="E902" s="320">
        <v>1313</v>
      </c>
      <c r="F902" s="320">
        <v>1729</v>
      </c>
      <c r="G902" s="320">
        <v>2223</v>
      </c>
      <c r="H902" s="320">
        <v>2555</v>
      </c>
      <c r="I902" s="320">
        <v>2889</v>
      </c>
    </row>
    <row r="903" spans="1:9" x14ac:dyDescent="0.25">
      <c r="A903" s="319" t="s">
        <v>532</v>
      </c>
      <c r="B903" s="319">
        <v>77023</v>
      </c>
      <c r="C903" s="320">
        <v>1144</v>
      </c>
      <c r="D903" s="320">
        <v>1209</v>
      </c>
      <c r="E903" s="320">
        <v>1443</v>
      </c>
      <c r="F903" s="320">
        <v>1911</v>
      </c>
      <c r="G903" s="320">
        <v>2444</v>
      </c>
      <c r="H903" s="320">
        <v>2810</v>
      </c>
      <c r="I903" s="320">
        <v>3177</v>
      </c>
    </row>
    <row r="904" spans="1:9" x14ac:dyDescent="0.25">
      <c r="A904" s="319" t="s">
        <v>532</v>
      </c>
      <c r="B904" s="319">
        <v>77024</v>
      </c>
      <c r="C904" s="320">
        <v>1924</v>
      </c>
      <c r="D904" s="320">
        <v>2028</v>
      </c>
      <c r="E904" s="320">
        <v>2431</v>
      </c>
      <c r="F904" s="320">
        <v>3211</v>
      </c>
      <c r="G904" s="320">
        <v>4121</v>
      </c>
      <c r="H904" s="320">
        <v>4738</v>
      </c>
      <c r="I904" s="320">
        <v>5357</v>
      </c>
    </row>
    <row r="905" spans="1:9" x14ac:dyDescent="0.25">
      <c r="A905" s="319" t="s">
        <v>532</v>
      </c>
      <c r="B905" s="319">
        <v>77025</v>
      </c>
      <c r="C905" s="320">
        <v>1586</v>
      </c>
      <c r="D905" s="320">
        <v>1677</v>
      </c>
      <c r="E905" s="320">
        <v>2002</v>
      </c>
      <c r="F905" s="320">
        <v>2639</v>
      </c>
      <c r="G905" s="320">
        <v>3393</v>
      </c>
      <c r="H905" s="320">
        <v>3901</v>
      </c>
      <c r="I905" s="320">
        <v>4410</v>
      </c>
    </row>
    <row r="906" spans="1:9" x14ac:dyDescent="0.25">
      <c r="A906" s="319" t="s">
        <v>532</v>
      </c>
      <c r="B906" s="319">
        <v>77026</v>
      </c>
      <c r="C906" s="320">
        <v>936</v>
      </c>
      <c r="D906" s="320">
        <v>988</v>
      </c>
      <c r="E906" s="320">
        <v>1183</v>
      </c>
      <c r="F906" s="320">
        <v>1560</v>
      </c>
      <c r="G906" s="320">
        <v>2002</v>
      </c>
      <c r="H906" s="320">
        <v>2302</v>
      </c>
      <c r="I906" s="320">
        <v>2602</v>
      </c>
    </row>
    <row r="907" spans="1:9" x14ac:dyDescent="0.25">
      <c r="A907" s="319" t="s">
        <v>532</v>
      </c>
      <c r="B907" s="319">
        <v>77027</v>
      </c>
      <c r="C907" s="320">
        <v>2093</v>
      </c>
      <c r="D907" s="320">
        <v>2223</v>
      </c>
      <c r="E907" s="320">
        <v>2652</v>
      </c>
      <c r="F907" s="320">
        <v>3497</v>
      </c>
      <c r="G907" s="320">
        <v>4498</v>
      </c>
      <c r="H907" s="320">
        <v>5172</v>
      </c>
      <c r="I907" s="320">
        <v>5847</v>
      </c>
    </row>
    <row r="908" spans="1:9" x14ac:dyDescent="0.25">
      <c r="A908" s="319" t="s">
        <v>532</v>
      </c>
      <c r="B908" s="319">
        <v>77028</v>
      </c>
      <c r="C908" s="320">
        <v>1157</v>
      </c>
      <c r="D908" s="320">
        <v>1222</v>
      </c>
      <c r="E908" s="320">
        <v>1469</v>
      </c>
      <c r="F908" s="320">
        <v>1937</v>
      </c>
      <c r="G908" s="320">
        <v>2496</v>
      </c>
      <c r="H908" s="320">
        <v>2870</v>
      </c>
      <c r="I908" s="320">
        <v>3244</v>
      </c>
    </row>
    <row r="909" spans="1:9" x14ac:dyDescent="0.25">
      <c r="A909" s="319" t="s">
        <v>532</v>
      </c>
      <c r="B909" s="319">
        <v>77029</v>
      </c>
      <c r="C909" s="320">
        <v>1053</v>
      </c>
      <c r="D909" s="320">
        <v>1118</v>
      </c>
      <c r="E909" s="320">
        <v>1339</v>
      </c>
      <c r="F909" s="320">
        <v>1768</v>
      </c>
      <c r="G909" s="320">
        <v>2275</v>
      </c>
      <c r="H909" s="320">
        <v>2615</v>
      </c>
      <c r="I909" s="320">
        <v>2957</v>
      </c>
    </row>
    <row r="910" spans="1:9" x14ac:dyDescent="0.25">
      <c r="A910" s="319" t="s">
        <v>532</v>
      </c>
      <c r="B910" s="319">
        <v>77030</v>
      </c>
      <c r="C910" s="320">
        <v>1807</v>
      </c>
      <c r="D910" s="320">
        <v>1911</v>
      </c>
      <c r="E910" s="320">
        <v>2288</v>
      </c>
      <c r="F910" s="320">
        <v>3016</v>
      </c>
      <c r="G910" s="320">
        <v>3887</v>
      </c>
      <c r="H910" s="320">
        <v>4469</v>
      </c>
      <c r="I910" s="320">
        <v>5053</v>
      </c>
    </row>
    <row r="911" spans="1:9" x14ac:dyDescent="0.25">
      <c r="A911" s="319" t="s">
        <v>532</v>
      </c>
      <c r="B911" s="319">
        <v>77031</v>
      </c>
      <c r="C911" s="320">
        <v>1157</v>
      </c>
      <c r="D911" s="320">
        <v>1222</v>
      </c>
      <c r="E911" s="320">
        <v>1456</v>
      </c>
      <c r="F911" s="320">
        <v>1924</v>
      </c>
      <c r="G911" s="320">
        <v>2470</v>
      </c>
      <c r="H911" s="320">
        <v>2840</v>
      </c>
      <c r="I911" s="320">
        <v>3211</v>
      </c>
    </row>
    <row r="912" spans="1:9" x14ac:dyDescent="0.25">
      <c r="A912" s="319" t="s">
        <v>532</v>
      </c>
      <c r="B912" s="319">
        <v>77032</v>
      </c>
      <c r="C912" s="320">
        <v>1300</v>
      </c>
      <c r="D912" s="320">
        <v>1365</v>
      </c>
      <c r="E912" s="320">
        <v>1638</v>
      </c>
      <c r="F912" s="320">
        <v>2158</v>
      </c>
      <c r="G912" s="320">
        <v>2782</v>
      </c>
      <c r="H912" s="320">
        <v>3199</v>
      </c>
      <c r="I912" s="320">
        <v>3616</v>
      </c>
    </row>
    <row r="913" spans="1:9" x14ac:dyDescent="0.25">
      <c r="A913" s="319" t="s">
        <v>532</v>
      </c>
      <c r="B913" s="319">
        <v>77033</v>
      </c>
      <c r="C913" s="320">
        <v>1248</v>
      </c>
      <c r="D913" s="320">
        <v>1326</v>
      </c>
      <c r="E913" s="320">
        <v>1586</v>
      </c>
      <c r="F913" s="320">
        <v>2093</v>
      </c>
      <c r="G913" s="320">
        <v>2691</v>
      </c>
      <c r="H913" s="320">
        <v>3094</v>
      </c>
      <c r="I913" s="320">
        <v>3498</v>
      </c>
    </row>
    <row r="914" spans="1:9" x14ac:dyDescent="0.25">
      <c r="A914" s="319" t="s">
        <v>532</v>
      </c>
      <c r="B914" s="319">
        <v>77034</v>
      </c>
      <c r="C914" s="320">
        <v>1300</v>
      </c>
      <c r="D914" s="320">
        <v>1365</v>
      </c>
      <c r="E914" s="320">
        <v>1638</v>
      </c>
      <c r="F914" s="320">
        <v>2158</v>
      </c>
      <c r="G914" s="320">
        <v>2782</v>
      </c>
      <c r="H914" s="320">
        <v>3199</v>
      </c>
      <c r="I914" s="320">
        <v>3616</v>
      </c>
    </row>
    <row r="915" spans="1:9" x14ac:dyDescent="0.25">
      <c r="A915" s="319" t="s">
        <v>532</v>
      </c>
      <c r="B915" s="319">
        <v>77035</v>
      </c>
      <c r="C915" s="320">
        <v>1170</v>
      </c>
      <c r="D915" s="320">
        <v>1235</v>
      </c>
      <c r="E915" s="320">
        <v>1482</v>
      </c>
      <c r="F915" s="320">
        <v>1963</v>
      </c>
      <c r="G915" s="320">
        <v>2509</v>
      </c>
      <c r="H915" s="320">
        <v>2884</v>
      </c>
      <c r="I915" s="320">
        <v>3261</v>
      </c>
    </row>
    <row r="916" spans="1:9" x14ac:dyDescent="0.25">
      <c r="A916" s="319" t="s">
        <v>532</v>
      </c>
      <c r="B916" s="319">
        <v>77036</v>
      </c>
      <c r="C916" s="320">
        <v>1222</v>
      </c>
      <c r="D916" s="320">
        <v>1300</v>
      </c>
      <c r="E916" s="320">
        <v>1547</v>
      </c>
      <c r="F916" s="320">
        <v>2041</v>
      </c>
      <c r="G916" s="320">
        <v>2626</v>
      </c>
      <c r="H916" s="320">
        <v>3019</v>
      </c>
      <c r="I916" s="320">
        <v>3413</v>
      </c>
    </row>
    <row r="917" spans="1:9" x14ac:dyDescent="0.25">
      <c r="A917" s="319" t="s">
        <v>532</v>
      </c>
      <c r="B917" s="319">
        <v>77037</v>
      </c>
      <c r="C917" s="320">
        <v>1131</v>
      </c>
      <c r="D917" s="320">
        <v>1196</v>
      </c>
      <c r="E917" s="320">
        <v>1430</v>
      </c>
      <c r="F917" s="320">
        <v>1885</v>
      </c>
      <c r="G917" s="320">
        <v>2431</v>
      </c>
      <c r="H917" s="320">
        <v>2795</v>
      </c>
      <c r="I917" s="320">
        <v>3160</v>
      </c>
    </row>
    <row r="918" spans="1:9" x14ac:dyDescent="0.25">
      <c r="A918" s="319" t="s">
        <v>532</v>
      </c>
      <c r="B918" s="319">
        <v>77038</v>
      </c>
      <c r="C918" s="320">
        <v>1287</v>
      </c>
      <c r="D918" s="320">
        <v>1365</v>
      </c>
      <c r="E918" s="320">
        <v>1625</v>
      </c>
      <c r="F918" s="320">
        <v>2145</v>
      </c>
      <c r="G918" s="320">
        <v>2756</v>
      </c>
      <c r="H918" s="320">
        <v>3169</v>
      </c>
      <c r="I918" s="320">
        <v>3582</v>
      </c>
    </row>
    <row r="919" spans="1:9" x14ac:dyDescent="0.25">
      <c r="A919" s="319" t="s">
        <v>532</v>
      </c>
      <c r="B919" s="319">
        <v>77039</v>
      </c>
      <c r="C919" s="320">
        <v>1196</v>
      </c>
      <c r="D919" s="320">
        <v>1261</v>
      </c>
      <c r="E919" s="320">
        <v>1508</v>
      </c>
      <c r="F919" s="320">
        <v>1989</v>
      </c>
      <c r="G919" s="320">
        <v>2561</v>
      </c>
      <c r="H919" s="320">
        <v>2944</v>
      </c>
      <c r="I919" s="320">
        <v>3329</v>
      </c>
    </row>
    <row r="920" spans="1:9" x14ac:dyDescent="0.25">
      <c r="A920" s="319" t="s">
        <v>532</v>
      </c>
      <c r="B920" s="319">
        <v>77040</v>
      </c>
      <c r="C920" s="320">
        <v>1365</v>
      </c>
      <c r="D920" s="320">
        <v>1443</v>
      </c>
      <c r="E920" s="320">
        <v>1729</v>
      </c>
      <c r="F920" s="320">
        <v>2288</v>
      </c>
      <c r="G920" s="320">
        <v>2938</v>
      </c>
      <c r="H920" s="320">
        <v>3378</v>
      </c>
      <c r="I920" s="320">
        <v>3819</v>
      </c>
    </row>
    <row r="921" spans="1:9" x14ac:dyDescent="0.25">
      <c r="A921" s="319" t="s">
        <v>532</v>
      </c>
      <c r="B921" s="319">
        <v>77041</v>
      </c>
      <c r="C921" s="320">
        <v>1820</v>
      </c>
      <c r="D921" s="320">
        <v>1924</v>
      </c>
      <c r="E921" s="320">
        <v>2301</v>
      </c>
      <c r="F921" s="320">
        <v>3042</v>
      </c>
      <c r="G921" s="320">
        <v>3900</v>
      </c>
      <c r="H921" s="320">
        <v>4485</v>
      </c>
      <c r="I921" s="320">
        <v>5070</v>
      </c>
    </row>
    <row r="922" spans="1:9" x14ac:dyDescent="0.25">
      <c r="A922" s="319" t="s">
        <v>532</v>
      </c>
      <c r="B922" s="319">
        <v>77042</v>
      </c>
      <c r="C922" s="320">
        <v>1469</v>
      </c>
      <c r="D922" s="320">
        <v>1560</v>
      </c>
      <c r="E922" s="320">
        <v>1859</v>
      </c>
      <c r="F922" s="320">
        <v>2457</v>
      </c>
      <c r="G922" s="320">
        <v>3159</v>
      </c>
      <c r="H922" s="320">
        <v>3632</v>
      </c>
      <c r="I922" s="320">
        <v>4106</v>
      </c>
    </row>
    <row r="923" spans="1:9" x14ac:dyDescent="0.25">
      <c r="A923" s="319" t="s">
        <v>532</v>
      </c>
      <c r="B923" s="319">
        <v>77043</v>
      </c>
      <c r="C923" s="320">
        <v>1443</v>
      </c>
      <c r="D923" s="320">
        <v>1534</v>
      </c>
      <c r="E923" s="320">
        <v>1833</v>
      </c>
      <c r="F923" s="320">
        <v>2418</v>
      </c>
      <c r="G923" s="320">
        <v>3107</v>
      </c>
      <c r="H923" s="320">
        <v>3572</v>
      </c>
      <c r="I923" s="320">
        <v>4039</v>
      </c>
    </row>
    <row r="924" spans="1:9" x14ac:dyDescent="0.25">
      <c r="A924" s="319" t="s">
        <v>532</v>
      </c>
      <c r="B924" s="319">
        <v>77044</v>
      </c>
      <c r="C924" s="320">
        <v>1859</v>
      </c>
      <c r="D924" s="320">
        <v>1963</v>
      </c>
      <c r="E924" s="320">
        <v>2353</v>
      </c>
      <c r="F924" s="320">
        <v>3107</v>
      </c>
      <c r="G924" s="320">
        <v>3991</v>
      </c>
      <c r="H924" s="320">
        <v>4589</v>
      </c>
      <c r="I924" s="320">
        <v>5188</v>
      </c>
    </row>
    <row r="925" spans="1:9" x14ac:dyDescent="0.25">
      <c r="A925" s="319" t="s">
        <v>532</v>
      </c>
      <c r="B925" s="319">
        <v>77045</v>
      </c>
      <c r="C925" s="320">
        <v>1391</v>
      </c>
      <c r="D925" s="320">
        <v>1469</v>
      </c>
      <c r="E925" s="320">
        <v>1755</v>
      </c>
      <c r="F925" s="320">
        <v>2314</v>
      </c>
      <c r="G925" s="320">
        <v>2977</v>
      </c>
      <c r="H925" s="320">
        <v>3422</v>
      </c>
      <c r="I925" s="320">
        <v>3870</v>
      </c>
    </row>
    <row r="926" spans="1:9" x14ac:dyDescent="0.25">
      <c r="A926" s="319" t="s">
        <v>532</v>
      </c>
      <c r="B926" s="319">
        <v>77046</v>
      </c>
      <c r="C926" s="320">
        <v>2093</v>
      </c>
      <c r="D926" s="320">
        <v>2223</v>
      </c>
      <c r="E926" s="320">
        <v>2652</v>
      </c>
      <c r="F926" s="320">
        <v>3497</v>
      </c>
      <c r="G926" s="320">
        <v>4498</v>
      </c>
      <c r="H926" s="320">
        <v>5172</v>
      </c>
      <c r="I926" s="320">
        <v>5847</v>
      </c>
    </row>
    <row r="927" spans="1:9" x14ac:dyDescent="0.25">
      <c r="A927" s="319" t="s">
        <v>532</v>
      </c>
      <c r="B927" s="319">
        <v>77047</v>
      </c>
      <c r="C927" s="320">
        <v>1638</v>
      </c>
      <c r="D927" s="320">
        <v>1729</v>
      </c>
      <c r="E927" s="320">
        <v>2067</v>
      </c>
      <c r="F927" s="320">
        <v>2730</v>
      </c>
      <c r="G927" s="320">
        <v>3510</v>
      </c>
      <c r="H927" s="320">
        <v>4036</v>
      </c>
      <c r="I927" s="320">
        <v>4563</v>
      </c>
    </row>
    <row r="928" spans="1:9" x14ac:dyDescent="0.25">
      <c r="A928" s="319" t="s">
        <v>532</v>
      </c>
      <c r="B928" s="319">
        <v>77048</v>
      </c>
      <c r="C928" s="320">
        <v>1222</v>
      </c>
      <c r="D928" s="320">
        <v>1300</v>
      </c>
      <c r="E928" s="320">
        <v>1547</v>
      </c>
      <c r="F928" s="320">
        <v>2041</v>
      </c>
      <c r="G928" s="320">
        <v>2626</v>
      </c>
      <c r="H928" s="320">
        <v>3019</v>
      </c>
      <c r="I928" s="320">
        <v>3413</v>
      </c>
    </row>
    <row r="929" spans="1:9" x14ac:dyDescent="0.25">
      <c r="A929" s="319" t="s">
        <v>532</v>
      </c>
      <c r="B929" s="319">
        <v>77049</v>
      </c>
      <c r="C929" s="320">
        <v>1456</v>
      </c>
      <c r="D929" s="320">
        <v>1547</v>
      </c>
      <c r="E929" s="320">
        <v>1846</v>
      </c>
      <c r="F929" s="320">
        <v>2444</v>
      </c>
      <c r="G929" s="320">
        <v>3133</v>
      </c>
      <c r="H929" s="320">
        <v>3602</v>
      </c>
      <c r="I929" s="320">
        <v>4072</v>
      </c>
    </row>
    <row r="930" spans="1:9" x14ac:dyDescent="0.25">
      <c r="A930" s="319" t="s">
        <v>532</v>
      </c>
      <c r="B930" s="319">
        <v>77050</v>
      </c>
      <c r="C930" s="320">
        <v>1053</v>
      </c>
      <c r="D930" s="320">
        <v>1118</v>
      </c>
      <c r="E930" s="320">
        <v>1339</v>
      </c>
      <c r="F930" s="320">
        <v>1768</v>
      </c>
      <c r="G930" s="320">
        <v>2275</v>
      </c>
      <c r="H930" s="320">
        <v>2615</v>
      </c>
      <c r="I930" s="320">
        <v>2957</v>
      </c>
    </row>
    <row r="931" spans="1:9" x14ac:dyDescent="0.25">
      <c r="A931" s="319" t="s">
        <v>532</v>
      </c>
      <c r="B931" s="319">
        <v>77051</v>
      </c>
      <c r="C931" s="320">
        <v>1183</v>
      </c>
      <c r="D931" s="320">
        <v>1248</v>
      </c>
      <c r="E931" s="320">
        <v>1495</v>
      </c>
      <c r="F931" s="320">
        <v>1976</v>
      </c>
      <c r="G931" s="320">
        <v>2535</v>
      </c>
      <c r="H931" s="320">
        <v>2914</v>
      </c>
      <c r="I931" s="320">
        <v>3295</v>
      </c>
    </row>
    <row r="932" spans="1:9" x14ac:dyDescent="0.25">
      <c r="A932" s="319" t="s">
        <v>532</v>
      </c>
      <c r="B932" s="319">
        <v>77052</v>
      </c>
      <c r="C932" s="320">
        <v>1365</v>
      </c>
      <c r="D932" s="320">
        <v>1443</v>
      </c>
      <c r="E932" s="320">
        <v>1729</v>
      </c>
      <c r="F932" s="320">
        <v>2288</v>
      </c>
      <c r="G932" s="320">
        <v>2938</v>
      </c>
      <c r="H932" s="320">
        <v>3378</v>
      </c>
      <c r="I932" s="320">
        <v>3819</v>
      </c>
    </row>
    <row r="933" spans="1:9" x14ac:dyDescent="0.25">
      <c r="A933" s="319" t="s">
        <v>532</v>
      </c>
      <c r="B933" s="319">
        <v>77053</v>
      </c>
      <c r="C933" s="320">
        <v>1586</v>
      </c>
      <c r="D933" s="320">
        <v>1677</v>
      </c>
      <c r="E933" s="320">
        <v>2002</v>
      </c>
      <c r="F933" s="320">
        <v>2639</v>
      </c>
      <c r="G933" s="320">
        <v>3393</v>
      </c>
      <c r="H933" s="320">
        <v>3901</v>
      </c>
      <c r="I933" s="320">
        <v>4410</v>
      </c>
    </row>
    <row r="934" spans="1:9" x14ac:dyDescent="0.25">
      <c r="A934" s="319" t="s">
        <v>532</v>
      </c>
      <c r="B934" s="319">
        <v>77054</v>
      </c>
      <c r="C934" s="320">
        <v>1716</v>
      </c>
      <c r="D934" s="320">
        <v>1820</v>
      </c>
      <c r="E934" s="320">
        <v>2171</v>
      </c>
      <c r="F934" s="320">
        <v>2873</v>
      </c>
      <c r="G934" s="320">
        <v>3679</v>
      </c>
      <c r="H934" s="320">
        <v>4230</v>
      </c>
      <c r="I934" s="320">
        <v>4782</v>
      </c>
    </row>
    <row r="935" spans="1:9" x14ac:dyDescent="0.25">
      <c r="A935" s="319" t="s">
        <v>532</v>
      </c>
      <c r="B935" s="319">
        <v>77055</v>
      </c>
      <c r="C935" s="320">
        <v>1300</v>
      </c>
      <c r="D935" s="320">
        <v>1378</v>
      </c>
      <c r="E935" s="320">
        <v>1651</v>
      </c>
      <c r="F935" s="320">
        <v>2184</v>
      </c>
      <c r="G935" s="320">
        <v>2808</v>
      </c>
      <c r="H935" s="320">
        <v>3229</v>
      </c>
      <c r="I935" s="320">
        <v>3650</v>
      </c>
    </row>
    <row r="936" spans="1:9" x14ac:dyDescent="0.25">
      <c r="A936" s="319" t="s">
        <v>532</v>
      </c>
      <c r="B936" s="319">
        <v>77056</v>
      </c>
      <c r="C936" s="320">
        <v>2093</v>
      </c>
      <c r="D936" s="320">
        <v>2223</v>
      </c>
      <c r="E936" s="320">
        <v>2652</v>
      </c>
      <c r="F936" s="320">
        <v>3497</v>
      </c>
      <c r="G936" s="320">
        <v>4498</v>
      </c>
      <c r="H936" s="320">
        <v>5172</v>
      </c>
      <c r="I936" s="320">
        <v>5847</v>
      </c>
    </row>
    <row r="937" spans="1:9" x14ac:dyDescent="0.25">
      <c r="A937" s="319" t="s">
        <v>532</v>
      </c>
      <c r="B937" s="319">
        <v>77057</v>
      </c>
      <c r="C937" s="320">
        <v>1599</v>
      </c>
      <c r="D937" s="320">
        <v>1690</v>
      </c>
      <c r="E937" s="320">
        <v>2028</v>
      </c>
      <c r="F937" s="320">
        <v>2678</v>
      </c>
      <c r="G937" s="320">
        <v>3445</v>
      </c>
      <c r="H937" s="320">
        <v>3961</v>
      </c>
      <c r="I937" s="320">
        <v>4478</v>
      </c>
    </row>
    <row r="938" spans="1:9" x14ac:dyDescent="0.25">
      <c r="A938" s="319" t="s">
        <v>532</v>
      </c>
      <c r="B938" s="319">
        <v>77058</v>
      </c>
      <c r="C938" s="320">
        <v>1495</v>
      </c>
      <c r="D938" s="320">
        <v>1573</v>
      </c>
      <c r="E938" s="320">
        <v>1885</v>
      </c>
      <c r="F938" s="320">
        <v>2483</v>
      </c>
      <c r="G938" s="320">
        <v>3198</v>
      </c>
      <c r="H938" s="320">
        <v>3677</v>
      </c>
      <c r="I938" s="320">
        <v>4157</v>
      </c>
    </row>
    <row r="939" spans="1:9" x14ac:dyDescent="0.25">
      <c r="A939" s="319" t="s">
        <v>532</v>
      </c>
      <c r="B939" s="319">
        <v>77059</v>
      </c>
      <c r="C939" s="320">
        <v>2015</v>
      </c>
      <c r="D939" s="320">
        <v>2132</v>
      </c>
      <c r="E939" s="320">
        <v>2548</v>
      </c>
      <c r="F939" s="320">
        <v>3367</v>
      </c>
      <c r="G939" s="320">
        <v>4329</v>
      </c>
      <c r="H939" s="320">
        <v>4977</v>
      </c>
      <c r="I939" s="320">
        <v>5627</v>
      </c>
    </row>
    <row r="940" spans="1:9" x14ac:dyDescent="0.25">
      <c r="A940" s="319" t="s">
        <v>532</v>
      </c>
      <c r="B940" s="319">
        <v>77060</v>
      </c>
      <c r="C940" s="320">
        <v>1157</v>
      </c>
      <c r="D940" s="320">
        <v>1222</v>
      </c>
      <c r="E940" s="320">
        <v>1469</v>
      </c>
      <c r="F940" s="320">
        <v>1937</v>
      </c>
      <c r="G940" s="320">
        <v>2496</v>
      </c>
      <c r="H940" s="320">
        <v>2870</v>
      </c>
      <c r="I940" s="320">
        <v>3244</v>
      </c>
    </row>
    <row r="941" spans="1:9" x14ac:dyDescent="0.25">
      <c r="A941" s="319" t="s">
        <v>532</v>
      </c>
      <c r="B941" s="319">
        <v>77061</v>
      </c>
      <c r="C941" s="320">
        <v>1014</v>
      </c>
      <c r="D941" s="320">
        <v>1079</v>
      </c>
      <c r="E941" s="320">
        <v>1287</v>
      </c>
      <c r="F941" s="320">
        <v>1703</v>
      </c>
      <c r="G941" s="320">
        <v>2184</v>
      </c>
      <c r="H941" s="320">
        <v>2511</v>
      </c>
      <c r="I941" s="320">
        <v>2839</v>
      </c>
    </row>
    <row r="942" spans="1:9" x14ac:dyDescent="0.25">
      <c r="A942" s="319" t="s">
        <v>532</v>
      </c>
      <c r="B942" s="319">
        <v>77062</v>
      </c>
      <c r="C942" s="320">
        <v>1339</v>
      </c>
      <c r="D942" s="320">
        <v>1417</v>
      </c>
      <c r="E942" s="320">
        <v>1690</v>
      </c>
      <c r="F942" s="320">
        <v>2236</v>
      </c>
      <c r="G942" s="320">
        <v>2873</v>
      </c>
      <c r="H942" s="320">
        <v>3303</v>
      </c>
      <c r="I942" s="320">
        <v>3734</v>
      </c>
    </row>
    <row r="943" spans="1:9" x14ac:dyDescent="0.25">
      <c r="A943" s="319" t="s">
        <v>532</v>
      </c>
      <c r="B943" s="319">
        <v>77063</v>
      </c>
      <c r="C943" s="320">
        <v>1560</v>
      </c>
      <c r="D943" s="320">
        <v>1651</v>
      </c>
      <c r="E943" s="320">
        <v>1976</v>
      </c>
      <c r="F943" s="320">
        <v>2613</v>
      </c>
      <c r="G943" s="320">
        <v>3354</v>
      </c>
      <c r="H943" s="320">
        <v>3857</v>
      </c>
      <c r="I943" s="320">
        <v>4360</v>
      </c>
    </row>
    <row r="944" spans="1:9" x14ac:dyDescent="0.25">
      <c r="A944" s="319" t="s">
        <v>532</v>
      </c>
      <c r="B944" s="319">
        <v>77064</v>
      </c>
      <c r="C944" s="320">
        <v>1573</v>
      </c>
      <c r="D944" s="320">
        <v>1664</v>
      </c>
      <c r="E944" s="320">
        <v>1989</v>
      </c>
      <c r="F944" s="320">
        <v>2626</v>
      </c>
      <c r="G944" s="320">
        <v>3380</v>
      </c>
      <c r="H944" s="320">
        <v>3887</v>
      </c>
      <c r="I944" s="320">
        <v>4394</v>
      </c>
    </row>
    <row r="945" spans="1:9" x14ac:dyDescent="0.25">
      <c r="A945" s="319" t="s">
        <v>532</v>
      </c>
      <c r="B945" s="319">
        <v>77065</v>
      </c>
      <c r="C945" s="320">
        <v>1495</v>
      </c>
      <c r="D945" s="320">
        <v>1586</v>
      </c>
      <c r="E945" s="320">
        <v>1898</v>
      </c>
      <c r="F945" s="320">
        <v>2509</v>
      </c>
      <c r="G945" s="320">
        <v>3224</v>
      </c>
      <c r="H945" s="320">
        <v>3707</v>
      </c>
      <c r="I945" s="320">
        <v>4191</v>
      </c>
    </row>
    <row r="946" spans="1:9" x14ac:dyDescent="0.25">
      <c r="A946" s="319" t="s">
        <v>532</v>
      </c>
      <c r="B946" s="319">
        <v>77066</v>
      </c>
      <c r="C946" s="320">
        <v>1547</v>
      </c>
      <c r="D946" s="320">
        <v>1638</v>
      </c>
      <c r="E946" s="320">
        <v>1963</v>
      </c>
      <c r="F946" s="320">
        <v>2587</v>
      </c>
      <c r="G946" s="320">
        <v>3328</v>
      </c>
      <c r="H946" s="320">
        <v>3827</v>
      </c>
      <c r="I946" s="320">
        <v>4326</v>
      </c>
    </row>
    <row r="947" spans="1:9" x14ac:dyDescent="0.25">
      <c r="A947" s="319" t="s">
        <v>532</v>
      </c>
      <c r="B947" s="319">
        <v>77067</v>
      </c>
      <c r="C947" s="320">
        <v>1157</v>
      </c>
      <c r="D947" s="320">
        <v>1222</v>
      </c>
      <c r="E947" s="320">
        <v>1456</v>
      </c>
      <c r="F947" s="320">
        <v>1924</v>
      </c>
      <c r="G947" s="320">
        <v>2470</v>
      </c>
      <c r="H947" s="320">
        <v>2840</v>
      </c>
      <c r="I947" s="320">
        <v>3211</v>
      </c>
    </row>
    <row r="948" spans="1:9" x14ac:dyDescent="0.25">
      <c r="A948" s="319" t="s">
        <v>532</v>
      </c>
      <c r="B948" s="319">
        <v>77068</v>
      </c>
      <c r="C948" s="320">
        <v>1391</v>
      </c>
      <c r="D948" s="320">
        <v>1469</v>
      </c>
      <c r="E948" s="320">
        <v>1755</v>
      </c>
      <c r="F948" s="320">
        <v>2314</v>
      </c>
      <c r="G948" s="320">
        <v>2977</v>
      </c>
      <c r="H948" s="320">
        <v>3422</v>
      </c>
      <c r="I948" s="320">
        <v>3870</v>
      </c>
    </row>
    <row r="949" spans="1:9" x14ac:dyDescent="0.25">
      <c r="A949" s="319" t="s">
        <v>532</v>
      </c>
      <c r="B949" s="319">
        <v>77069</v>
      </c>
      <c r="C949" s="320">
        <v>1482</v>
      </c>
      <c r="D949" s="320">
        <v>1560</v>
      </c>
      <c r="E949" s="320">
        <v>1872</v>
      </c>
      <c r="F949" s="320">
        <v>2470</v>
      </c>
      <c r="G949" s="320">
        <v>3172</v>
      </c>
      <c r="H949" s="320">
        <v>3647</v>
      </c>
      <c r="I949" s="320">
        <v>4123</v>
      </c>
    </row>
    <row r="950" spans="1:9" x14ac:dyDescent="0.25">
      <c r="A950" s="319" t="s">
        <v>532</v>
      </c>
      <c r="B950" s="319">
        <v>77070</v>
      </c>
      <c r="C950" s="320">
        <v>1638</v>
      </c>
      <c r="D950" s="320">
        <v>1729</v>
      </c>
      <c r="E950" s="320">
        <v>2067</v>
      </c>
      <c r="F950" s="320">
        <v>2730</v>
      </c>
      <c r="G950" s="320">
        <v>3510</v>
      </c>
      <c r="H950" s="320">
        <v>4036</v>
      </c>
      <c r="I950" s="320">
        <v>4563</v>
      </c>
    </row>
    <row r="951" spans="1:9" x14ac:dyDescent="0.25">
      <c r="A951" s="319" t="s">
        <v>532</v>
      </c>
      <c r="B951" s="319">
        <v>77071</v>
      </c>
      <c r="C951" s="320">
        <v>1170</v>
      </c>
      <c r="D951" s="320">
        <v>1235</v>
      </c>
      <c r="E951" s="320">
        <v>1482</v>
      </c>
      <c r="F951" s="320">
        <v>1963</v>
      </c>
      <c r="G951" s="320">
        <v>2509</v>
      </c>
      <c r="H951" s="320">
        <v>2884</v>
      </c>
      <c r="I951" s="320">
        <v>3261</v>
      </c>
    </row>
    <row r="952" spans="1:9" x14ac:dyDescent="0.25">
      <c r="A952" s="319" t="s">
        <v>532</v>
      </c>
      <c r="B952" s="319">
        <v>77072</v>
      </c>
      <c r="C952" s="320">
        <v>1300</v>
      </c>
      <c r="D952" s="320">
        <v>1365</v>
      </c>
      <c r="E952" s="320">
        <v>1638</v>
      </c>
      <c r="F952" s="320">
        <v>2158</v>
      </c>
      <c r="G952" s="320">
        <v>2782</v>
      </c>
      <c r="H952" s="320">
        <v>3199</v>
      </c>
      <c r="I952" s="320">
        <v>3616</v>
      </c>
    </row>
    <row r="953" spans="1:9" x14ac:dyDescent="0.25">
      <c r="A953" s="319" t="s">
        <v>532</v>
      </c>
      <c r="B953" s="319">
        <v>77073</v>
      </c>
      <c r="C953" s="320">
        <v>1326</v>
      </c>
      <c r="D953" s="320">
        <v>1404</v>
      </c>
      <c r="E953" s="320">
        <v>1677</v>
      </c>
      <c r="F953" s="320">
        <v>2210</v>
      </c>
      <c r="G953" s="320">
        <v>2847</v>
      </c>
      <c r="H953" s="320">
        <v>3273</v>
      </c>
      <c r="I953" s="320">
        <v>3701</v>
      </c>
    </row>
    <row r="954" spans="1:9" x14ac:dyDescent="0.25">
      <c r="A954" s="319" t="s">
        <v>532</v>
      </c>
      <c r="B954" s="319">
        <v>77074</v>
      </c>
      <c r="C954" s="320">
        <v>1209</v>
      </c>
      <c r="D954" s="320">
        <v>1274</v>
      </c>
      <c r="E954" s="320">
        <v>1521</v>
      </c>
      <c r="F954" s="320">
        <v>2015</v>
      </c>
      <c r="G954" s="320">
        <v>2587</v>
      </c>
      <c r="H954" s="320">
        <v>2974</v>
      </c>
      <c r="I954" s="320">
        <v>3363</v>
      </c>
    </row>
    <row r="955" spans="1:9" x14ac:dyDescent="0.25">
      <c r="A955" s="319" t="s">
        <v>532</v>
      </c>
      <c r="B955" s="319">
        <v>77075</v>
      </c>
      <c r="C955" s="320">
        <v>1248</v>
      </c>
      <c r="D955" s="320">
        <v>1313</v>
      </c>
      <c r="E955" s="320">
        <v>1573</v>
      </c>
      <c r="F955" s="320">
        <v>2080</v>
      </c>
      <c r="G955" s="320">
        <v>2665</v>
      </c>
      <c r="H955" s="320">
        <v>3064</v>
      </c>
      <c r="I955" s="320">
        <v>3464</v>
      </c>
    </row>
    <row r="956" spans="1:9" x14ac:dyDescent="0.25">
      <c r="A956" s="319" t="s">
        <v>532</v>
      </c>
      <c r="B956" s="319">
        <v>77076</v>
      </c>
      <c r="C956" s="320">
        <v>1196</v>
      </c>
      <c r="D956" s="320">
        <v>1261</v>
      </c>
      <c r="E956" s="320">
        <v>1508</v>
      </c>
      <c r="F956" s="320">
        <v>1989</v>
      </c>
      <c r="G956" s="320">
        <v>2561</v>
      </c>
      <c r="H956" s="320">
        <v>2944</v>
      </c>
      <c r="I956" s="320">
        <v>3329</v>
      </c>
    </row>
    <row r="957" spans="1:9" x14ac:dyDescent="0.25">
      <c r="A957" s="319" t="s">
        <v>532</v>
      </c>
      <c r="B957" s="319">
        <v>77077</v>
      </c>
      <c r="C957" s="320">
        <v>1742</v>
      </c>
      <c r="D957" s="320">
        <v>1846</v>
      </c>
      <c r="E957" s="320">
        <v>2210</v>
      </c>
      <c r="F957" s="320">
        <v>2912</v>
      </c>
      <c r="G957" s="320">
        <v>3744</v>
      </c>
      <c r="H957" s="320">
        <v>4305</v>
      </c>
      <c r="I957" s="320">
        <v>4867</v>
      </c>
    </row>
    <row r="958" spans="1:9" x14ac:dyDescent="0.25">
      <c r="A958" s="319" t="s">
        <v>532</v>
      </c>
      <c r="B958" s="319">
        <v>77078</v>
      </c>
      <c r="C958" s="320">
        <v>1209</v>
      </c>
      <c r="D958" s="320">
        <v>1274</v>
      </c>
      <c r="E958" s="320">
        <v>1521</v>
      </c>
      <c r="F958" s="320">
        <v>2015</v>
      </c>
      <c r="G958" s="320">
        <v>2587</v>
      </c>
      <c r="H958" s="320">
        <v>2974</v>
      </c>
      <c r="I958" s="320">
        <v>3363</v>
      </c>
    </row>
    <row r="959" spans="1:9" x14ac:dyDescent="0.25">
      <c r="A959" s="319" t="s">
        <v>532</v>
      </c>
      <c r="B959" s="319">
        <v>77079</v>
      </c>
      <c r="C959" s="320">
        <v>1677</v>
      </c>
      <c r="D959" s="320">
        <v>1768</v>
      </c>
      <c r="E959" s="320">
        <v>2119</v>
      </c>
      <c r="F959" s="320">
        <v>2795</v>
      </c>
      <c r="G959" s="320">
        <v>3601</v>
      </c>
      <c r="H959" s="320">
        <v>4140</v>
      </c>
      <c r="I959" s="320">
        <v>4681</v>
      </c>
    </row>
    <row r="960" spans="1:9" x14ac:dyDescent="0.25">
      <c r="A960" s="319" t="s">
        <v>532</v>
      </c>
      <c r="B960" s="319">
        <v>77080</v>
      </c>
      <c r="C960" s="320">
        <v>1287</v>
      </c>
      <c r="D960" s="320">
        <v>1365</v>
      </c>
      <c r="E960" s="320">
        <v>1625</v>
      </c>
      <c r="F960" s="320">
        <v>2145</v>
      </c>
      <c r="G960" s="320">
        <v>2756</v>
      </c>
      <c r="H960" s="320">
        <v>3169</v>
      </c>
      <c r="I960" s="320">
        <v>3582</v>
      </c>
    </row>
    <row r="961" spans="1:9" x14ac:dyDescent="0.25">
      <c r="A961" s="319" t="s">
        <v>532</v>
      </c>
      <c r="B961" s="319">
        <v>77081</v>
      </c>
      <c r="C961" s="320">
        <v>1222</v>
      </c>
      <c r="D961" s="320">
        <v>1300</v>
      </c>
      <c r="E961" s="320">
        <v>1547</v>
      </c>
      <c r="F961" s="320">
        <v>2041</v>
      </c>
      <c r="G961" s="320">
        <v>2626</v>
      </c>
      <c r="H961" s="320">
        <v>3019</v>
      </c>
      <c r="I961" s="320">
        <v>3413</v>
      </c>
    </row>
    <row r="962" spans="1:9" x14ac:dyDescent="0.25">
      <c r="A962" s="319" t="s">
        <v>532</v>
      </c>
      <c r="B962" s="319">
        <v>77082</v>
      </c>
      <c r="C962" s="320">
        <v>1508</v>
      </c>
      <c r="D962" s="320">
        <v>1599</v>
      </c>
      <c r="E962" s="320">
        <v>1911</v>
      </c>
      <c r="F962" s="320">
        <v>2522</v>
      </c>
      <c r="G962" s="320">
        <v>3237</v>
      </c>
      <c r="H962" s="320">
        <v>3721</v>
      </c>
      <c r="I962" s="320">
        <v>4208</v>
      </c>
    </row>
    <row r="963" spans="1:9" x14ac:dyDescent="0.25">
      <c r="A963" s="319" t="s">
        <v>532</v>
      </c>
      <c r="B963" s="319">
        <v>77083</v>
      </c>
      <c r="C963" s="320">
        <v>1404</v>
      </c>
      <c r="D963" s="320">
        <v>1495</v>
      </c>
      <c r="E963" s="320">
        <v>1781</v>
      </c>
      <c r="F963" s="320">
        <v>2353</v>
      </c>
      <c r="G963" s="320">
        <v>3016</v>
      </c>
      <c r="H963" s="320">
        <v>3468</v>
      </c>
      <c r="I963" s="320">
        <v>3920</v>
      </c>
    </row>
    <row r="964" spans="1:9" x14ac:dyDescent="0.25">
      <c r="A964" s="319" t="s">
        <v>532</v>
      </c>
      <c r="B964" s="319">
        <v>77084</v>
      </c>
      <c r="C964" s="320">
        <v>1599</v>
      </c>
      <c r="D964" s="320">
        <v>1690</v>
      </c>
      <c r="E964" s="320">
        <v>2028</v>
      </c>
      <c r="F964" s="320">
        <v>2678</v>
      </c>
      <c r="G964" s="320">
        <v>3445</v>
      </c>
      <c r="H964" s="320">
        <v>3961</v>
      </c>
      <c r="I964" s="320">
        <v>4478</v>
      </c>
    </row>
    <row r="965" spans="1:9" x14ac:dyDescent="0.25">
      <c r="A965" s="319" t="s">
        <v>532</v>
      </c>
      <c r="B965" s="319">
        <v>77085</v>
      </c>
      <c r="C965" s="320">
        <v>1352</v>
      </c>
      <c r="D965" s="320">
        <v>1430</v>
      </c>
      <c r="E965" s="320">
        <v>1716</v>
      </c>
      <c r="F965" s="320">
        <v>2262</v>
      </c>
      <c r="G965" s="320">
        <v>2912</v>
      </c>
      <c r="H965" s="320">
        <v>3348</v>
      </c>
      <c r="I965" s="320">
        <v>3785</v>
      </c>
    </row>
    <row r="966" spans="1:9" x14ac:dyDescent="0.25">
      <c r="A966" s="319" t="s">
        <v>532</v>
      </c>
      <c r="B966" s="319">
        <v>77086</v>
      </c>
      <c r="C966" s="320">
        <v>1248</v>
      </c>
      <c r="D966" s="320">
        <v>1313</v>
      </c>
      <c r="E966" s="320">
        <v>1573</v>
      </c>
      <c r="F966" s="320">
        <v>2080</v>
      </c>
      <c r="G966" s="320">
        <v>2665</v>
      </c>
      <c r="H966" s="320">
        <v>3064</v>
      </c>
      <c r="I966" s="320">
        <v>3464</v>
      </c>
    </row>
    <row r="967" spans="1:9" x14ac:dyDescent="0.25">
      <c r="A967" s="319" t="s">
        <v>532</v>
      </c>
      <c r="B967" s="319">
        <v>77087</v>
      </c>
      <c r="C967" s="320">
        <v>1027</v>
      </c>
      <c r="D967" s="320">
        <v>1092</v>
      </c>
      <c r="E967" s="320">
        <v>1300</v>
      </c>
      <c r="F967" s="320">
        <v>1716</v>
      </c>
      <c r="G967" s="320">
        <v>2210</v>
      </c>
      <c r="H967" s="320">
        <v>2541</v>
      </c>
      <c r="I967" s="320">
        <v>2873</v>
      </c>
    </row>
    <row r="968" spans="1:9" x14ac:dyDescent="0.25">
      <c r="A968" s="319" t="s">
        <v>532</v>
      </c>
      <c r="B968" s="319">
        <v>77088</v>
      </c>
      <c r="C968" s="320">
        <v>1209</v>
      </c>
      <c r="D968" s="320">
        <v>1274</v>
      </c>
      <c r="E968" s="320">
        <v>1521</v>
      </c>
      <c r="F968" s="320">
        <v>2015</v>
      </c>
      <c r="G968" s="320">
        <v>2587</v>
      </c>
      <c r="H968" s="320">
        <v>2974</v>
      </c>
      <c r="I968" s="320">
        <v>3363</v>
      </c>
    </row>
    <row r="969" spans="1:9" x14ac:dyDescent="0.25">
      <c r="A969" s="319" t="s">
        <v>532</v>
      </c>
      <c r="B969" s="319">
        <v>77089</v>
      </c>
      <c r="C969" s="320">
        <v>1456</v>
      </c>
      <c r="D969" s="320">
        <v>1547</v>
      </c>
      <c r="E969" s="320">
        <v>1846</v>
      </c>
      <c r="F969" s="320">
        <v>2444</v>
      </c>
      <c r="G969" s="320">
        <v>3133</v>
      </c>
      <c r="H969" s="320">
        <v>3602</v>
      </c>
      <c r="I969" s="320">
        <v>4072</v>
      </c>
    </row>
    <row r="970" spans="1:9" x14ac:dyDescent="0.25">
      <c r="A970" s="319" t="s">
        <v>532</v>
      </c>
      <c r="B970" s="319">
        <v>77090</v>
      </c>
      <c r="C970" s="320">
        <v>1391</v>
      </c>
      <c r="D970" s="320">
        <v>1469</v>
      </c>
      <c r="E970" s="320">
        <v>1755</v>
      </c>
      <c r="F970" s="320">
        <v>2314</v>
      </c>
      <c r="G970" s="320">
        <v>2977</v>
      </c>
      <c r="H970" s="320">
        <v>3422</v>
      </c>
      <c r="I970" s="320">
        <v>3870</v>
      </c>
    </row>
    <row r="971" spans="1:9" x14ac:dyDescent="0.25">
      <c r="A971" s="319" t="s">
        <v>532</v>
      </c>
      <c r="B971" s="319">
        <v>77091</v>
      </c>
      <c r="C971" s="320">
        <v>1079</v>
      </c>
      <c r="D971" s="320">
        <v>1144</v>
      </c>
      <c r="E971" s="320">
        <v>1365</v>
      </c>
      <c r="F971" s="320">
        <v>1807</v>
      </c>
      <c r="G971" s="320">
        <v>2314</v>
      </c>
      <c r="H971" s="320">
        <v>2661</v>
      </c>
      <c r="I971" s="320">
        <v>3008</v>
      </c>
    </row>
    <row r="972" spans="1:9" x14ac:dyDescent="0.25">
      <c r="A972" s="319" t="s">
        <v>532</v>
      </c>
      <c r="B972" s="319">
        <v>77092</v>
      </c>
      <c r="C972" s="320">
        <v>1209</v>
      </c>
      <c r="D972" s="320">
        <v>1287</v>
      </c>
      <c r="E972" s="320">
        <v>1534</v>
      </c>
      <c r="F972" s="320">
        <v>2028</v>
      </c>
      <c r="G972" s="320">
        <v>2600</v>
      </c>
      <c r="H972" s="320">
        <v>2990</v>
      </c>
      <c r="I972" s="320">
        <v>3380</v>
      </c>
    </row>
    <row r="973" spans="1:9" x14ac:dyDescent="0.25">
      <c r="A973" s="319" t="s">
        <v>532</v>
      </c>
      <c r="B973" s="319">
        <v>77093</v>
      </c>
      <c r="C973" s="320">
        <v>1105</v>
      </c>
      <c r="D973" s="320">
        <v>1157</v>
      </c>
      <c r="E973" s="320">
        <v>1391</v>
      </c>
      <c r="F973" s="320">
        <v>1833</v>
      </c>
      <c r="G973" s="320">
        <v>2366</v>
      </c>
      <c r="H973" s="320">
        <v>2720</v>
      </c>
      <c r="I973" s="320">
        <v>3075</v>
      </c>
    </row>
    <row r="974" spans="1:9" x14ac:dyDescent="0.25">
      <c r="A974" s="319" t="s">
        <v>532</v>
      </c>
      <c r="B974" s="319">
        <v>77094</v>
      </c>
      <c r="C974" s="320">
        <v>1989</v>
      </c>
      <c r="D974" s="320">
        <v>2106</v>
      </c>
      <c r="E974" s="320">
        <v>2522</v>
      </c>
      <c r="F974" s="320">
        <v>3328</v>
      </c>
      <c r="G974" s="320">
        <v>4277</v>
      </c>
      <c r="H974" s="320">
        <v>4917</v>
      </c>
      <c r="I974" s="320">
        <v>5560</v>
      </c>
    </row>
    <row r="975" spans="1:9" x14ac:dyDescent="0.25">
      <c r="A975" s="319" t="s">
        <v>532</v>
      </c>
      <c r="B975" s="319">
        <v>77095</v>
      </c>
      <c r="C975" s="320">
        <v>1651</v>
      </c>
      <c r="D975" s="320">
        <v>1755</v>
      </c>
      <c r="E975" s="320">
        <v>2093</v>
      </c>
      <c r="F975" s="320">
        <v>2769</v>
      </c>
      <c r="G975" s="320">
        <v>3549</v>
      </c>
      <c r="H975" s="320">
        <v>4080</v>
      </c>
      <c r="I975" s="320">
        <v>4613</v>
      </c>
    </row>
    <row r="976" spans="1:9" x14ac:dyDescent="0.25">
      <c r="A976" s="319" t="s">
        <v>532</v>
      </c>
      <c r="B976" s="319">
        <v>77096</v>
      </c>
      <c r="C976" s="320">
        <v>1300</v>
      </c>
      <c r="D976" s="320">
        <v>1378</v>
      </c>
      <c r="E976" s="320">
        <v>1651</v>
      </c>
      <c r="F976" s="320">
        <v>2184</v>
      </c>
      <c r="G976" s="320">
        <v>2808</v>
      </c>
      <c r="H976" s="320">
        <v>3229</v>
      </c>
      <c r="I976" s="320">
        <v>3650</v>
      </c>
    </row>
    <row r="977" spans="1:9" x14ac:dyDescent="0.25">
      <c r="A977" s="319" t="s">
        <v>532</v>
      </c>
      <c r="B977" s="319">
        <v>77098</v>
      </c>
      <c r="C977" s="320">
        <v>2093</v>
      </c>
      <c r="D977" s="320">
        <v>2223</v>
      </c>
      <c r="E977" s="320">
        <v>2652</v>
      </c>
      <c r="F977" s="320">
        <v>3497</v>
      </c>
      <c r="G977" s="320">
        <v>4498</v>
      </c>
      <c r="H977" s="320">
        <v>5172</v>
      </c>
      <c r="I977" s="320">
        <v>5847</v>
      </c>
    </row>
    <row r="978" spans="1:9" x14ac:dyDescent="0.25">
      <c r="A978" s="319" t="s">
        <v>532</v>
      </c>
      <c r="B978" s="319">
        <v>77099</v>
      </c>
      <c r="C978" s="320">
        <v>1300</v>
      </c>
      <c r="D978" s="320">
        <v>1378</v>
      </c>
      <c r="E978" s="320">
        <v>1651</v>
      </c>
      <c r="F978" s="320">
        <v>2184</v>
      </c>
      <c r="G978" s="320">
        <v>2808</v>
      </c>
      <c r="H978" s="320">
        <v>3229</v>
      </c>
      <c r="I978" s="320">
        <v>3650</v>
      </c>
    </row>
    <row r="979" spans="1:9" x14ac:dyDescent="0.25">
      <c r="A979" s="319" t="s">
        <v>532</v>
      </c>
      <c r="B979" s="319">
        <v>77201</v>
      </c>
      <c r="C979" s="320">
        <v>1365</v>
      </c>
      <c r="D979" s="320">
        <v>1443</v>
      </c>
      <c r="E979" s="320">
        <v>1729</v>
      </c>
      <c r="F979" s="320">
        <v>2288</v>
      </c>
      <c r="G979" s="320">
        <v>2938</v>
      </c>
      <c r="H979" s="320">
        <v>3378</v>
      </c>
      <c r="I979" s="320">
        <v>3819</v>
      </c>
    </row>
    <row r="980" spans="1:9" x14ac:dyDescent="0.25">
      <c r="A980" s="319" t="s">
        <v>532</v>
      </c>
      <c r="B980" s="319">
        <v>77204</v>
      </c>
      <c r="C980" s="320">
        <v>1365</v>
      </c>
      <c r="D980" s="320">
        <v>1443</v>
      </c>
      <c r="E980" s="320">
        <v>1729</v>
      </c>
      <c r="F980" s="320">
        <v>2288</v>
      </c>
      <c r="G980" s="320">
        <v>2938</v>
      </c>
      <c r="H980" s="320">
        <v>3378</v>
      </c>
      <c r="I980" s="320">
        <v>3819</v>
      </c>
    </row>
    <row r="981" spans="1:9" x14ac:dyDescent="0.25">
      <c r="A981" s="319" t="s">
        <v>532</v>
      </c>
      <c r="B981" s="319">
        <v>77205</v>
      </c>
      <c r="C981" s="320">
        <v>1365</v>
      </c>
      <c r="D981" s="320">
        <v>1443</v>
      </c>
      <c r="E981" s="320">
        <v>1729</v>
      </c>
      <c r="F981" s="320">
        <v>2288</v>
      </c>
      <c r="G981" s="320">
        <v>2938</v>
      </c>
      <c r="H981" s="320">
        <v>3378</v>
      </c>
      <c r="I981" s="320">
        <v>3819</v>
      </c>
    </row>
    <row r="982" spans="1:9" x14ac:dyDescent="0.25">
      <c r="A982" s="319" t="s">
        <v>532</v>
      </c>
      <c r="B982" s="319">
        <v>77206</v>
      </c>
      <c r="C982" s="320">
        <v>1365</v>
      </c>
      <c r="D982" s="320">
        <v>1443</v>
      </c>
      <c r="E982" s="320">
        <v>1729</v>
      </c>
      <c r="F982" s="320">
        <v>2288</v>
      </c>
      <c r="G982" s="320">
        <v>2938</v>
      </c>
      <c r="H982" s="320">
        <v>3378</v>
      </c>
      <c r="I982" s="320">
        <v>3819</v>
      </c>
    </row>
    <row r="983" spans="1:9" x14ac:dyDescent="0.25">
      <c r="A983" s="319" t="s">
        <v>532</v>
      </c>
      <c r="B983" s="319">
        <v>77207</v>
      </c>
      <c r="C983" s="320">
        <v>1365</v>
      </c>
      <c r="D983" s="320">
        <v>1443</v>
      </c>
      <c r="E983" s="320">
        <v>1729</v>
      </c>
      <c r="F983" s="320">
        <v>2288</v>
      </c>
      <c r="G983" s="320">
        <v>2938</v>
      </c>
      <c r="H983" s="320">
        <v>3378</v>
      </c>
      <c r="I983" s="320">
        <v>3819</v>
      </c>
    </row>
    <row r="984" spans="1:9" x14ac:dyDescent="0.25">
      <c r="A984" s="319" t="s">
        <v>532</v>
      </c>
      <c r="B984" s="319">
        <v>77208</v>
      </c>
      <c r="C984" s="320">
        <v>1365</v>
      </c>
      <c r="D984" s="320">
        <v>1443</v>
      </c>
      <c r="E984" s="320">
        <v>1729</v>
      </c>
      <c r="F984" s="320">
        <v>2288</v>
      </c>
      <c r="G984" s="320">
        <v>2938</v>
      </c>
      <c r="H984" s="320">
        <v>3378</v>
      </c>
      <c r="I984" s="320">
        <v>3819</v>
      </c>
    </row>
    <row r="985" spans="1:9" x14ac:dyDescent="0.25">
      <c r="A985" s="319" t="s">
        <v>532</v>
      </c>
      <c r="B985" s="319">
        <v>77210</v>
      </c>
      <c r="C985" s="320">
        <v>1365</v>
      </c>
      <c r="D985" s="320">
        <v>1443</v>
      </c>
      <c r="E985" s="320">
        <v>1729</v>
      </c>
      <c r="F985" s="320">
        <v>2288</v>
      </c>
      <c r="G985" s="320">
        <v>2938</v>
      </c>
      <c r="H985" s="320">
        <v>3378</v>
      </c>
      <c r="I985" s="320">
        <v>3819</v>
      </c>
    </row>
    <row r="986" spans="1:9" x14ac:dyDescent="0.25">
      <c r="A986" s="319" t="s">
        <v>532</v>
      </c>
      <c r="B986" s="319">
        <v>77215</v>
      </c>
      <c r="C986" s="320">
        <v>1365</v>
      </c>
      <c r="D986" s="320">
        <v>1443</v>
      </c>
      <c r="E986" s="320">
        <v>1729</v>
      </c>
      <c r="F986" s="320">
        <v>2288</v>
      </c>
      <c r="G986" s="320">
        <v>2938</v>
      </c>
      <c r="H986" s="320">
        <v>3378</v>
      </c>
      <c r="I986" s="320">
        <v>3819</v>
      </c>
    </row>
    <row r="987" spans="1:9" x14ac:dyDescent="0.25">
      <c r="A987" s="319" t="s">
        <v>532</v>
      </c>
      <c r="B987" s="319">
        <v>77217</v>
      </c>
      <c r="C987" s="320">
        <v>1365</v>
      </c>
      <c r="D987" s="320">
        <v>1443</v>
      </c>
      <c r="E987" s="320">
        <v>1729</v>
      </c>
      <c r="F987" s="320">
        <v>2288</v>
      </c>
      <c r="G987" s="320">
        <v>2938</v>
      </c>
      <c r="H987" s="320">
        <v>3378</v>
      </c>
      <c r="I987" s="320">
        <v>3819</v>
      </c>
    </row>
    <row r="988" spans="1:9" x14ac:dyDescent="0.25">
      <c r="A988" s="319" t="s">
        <v>532</v>
      </c>
      <c r="B988" s="319">
        <v>77218</v>
      </c>
      <c r="C988" s="320">
        <v>1365</v>
      </c>
      <c r="D988" s="320">
        <v>1443</v>
      </c>
      <c r="E988" s="320">
        <v>1729</v>
      </c>
      <c r="F988" s="320">
        <v>2288</v>
      </c>
      <c r="G988" s="320">
        <v>2938</v>
      </c>
      <c r="H988" s="320">
        <v>3378</v>
      </c>
      <c r="I988" s="320">
        <v>3819</v>
      </c>
    </row>
    <row r="989" spans="1:9" x14ac:dyDescent="0.25">
      <c r="A989" s="319" t="s">
        <v>532</v>
      </c>
      <c r="B989" s="319">
        <v>77219</v>
      </c>
      <c r="C989" s="320">
        <v>1365</v>
      </c>
      <c r="D989" s="320">
        <v>1443</v>
      </c>
      <c r="E989" s="320">
        <v>1729</v>
      </c>
      <c r="F989" s="320">
        <v>2288</v>
      </c>
      <c r="G989" s="320">
        <v>2938</v>
      </c>
      <c r="H989" s="320">
        <v>3378</v>
      </c>
      <c r="I989" s="320">
        <v>3819</v>
      </c>
    </row>
    <row r="990" spans="1:9" x14ac:dyDescent="0.25">
      <c r="A990" s="319" t="s">
        <v>532</v>
      </c>
      <c r="B990" s="319">
        <v>77220</v>
      </c>
      <c r="C990" s="320">
        <v>1365</v>
      </c>
      <c r="D990" s="320">
        <v>1443</v>
      </c>
      <c r="E990" s="320">
        <v>1729</v>
      </c>
      <c r="F990" s="320">
        <v>2288</v>
      </c>
      <c r="G990" s="320">
        <v>2938</v>
      </c>
      <c r="H990" s="320">
        <v>3378</v>
      </c>
      <c r="I990" s="320">
        <v>3819</v>
      </c>
    </row>
    <row r="991" spans="1:9" x14ac:dyDescent="0.25">
      <c r="A991" s="319" t="s">
        <v>532</v>
      </c>
      <c r="B991" s="319">
        <v>77221</v>
      </c>
      <c r="C991" s="320">
        <v>1365</v>
      </c>
      <c r="D991" s="320">
        <v>1443</v>
      </c>
      <c r="E991" s="320">
        <v>1729</v>
      </c>
      <c r="F991" s="320">
        <v>2288</v>
      </c>
      <c r="G991" s="320">
        <v>2938</v>
      </c>
      <c r="H991" s="320">
        <v>3378</v>
      </c>
      <c r="I991" s="320">
        <v>3819</v>
      </c>
    </row>
    <row r="992" spans="1:9" x14ac:dyDescent="0.25">
      <c r="A992" s="319" t="s">
        <v>532</v>
      </c>
      <c r="B992" s="319">
        <v>77222</v>
      </c>
      <c r="C992" s="320">
        <v>1365</v>
      </c>
      <c r="D992" s="320">
        <v>1443</v>
      </c>
      <c r="E992" s="320">
        <v>1729</v>
      </c>
      <c r="F992" s="320">
        <v>2288</v>
      </c>
      <c r="G992" s="320">
        <v>2938</v>
      </c>
      <c r="H992" s="320">
        <v>3378</v>
      </c>
      <c r="I992" s="320">
        <v>3819</v>
      </c>
    </row>
    <row r="993" spans="1:9" x14ac:dyDescent="0.25">
      <c r="A993" s="319" t="s">
        <v>532</v>
      </c>
      <c r="B993" s="319">
        <v>77223</v>
      </c>
      <c r="C993" s="320">
        <v>1365</v>
      </c>
      <c r="D993" s="320">
        <v>1443</v>
      </c>
      <c r="E993" s="320">
        <v>1729</v>
      </c>
      <c r="F993" s="320">
        <v>2288</v>
      </c>
      <c r="G993" s="320">
        <v>2938</v>
      </c>
      <c r="H993" s="320">
        <v>3378</v>
      </c>
      <c r="I993" s="320">
        <v>3819</v>
      </c>
    </row>
    <row r="994" spans="1:9" x14ac:dyDescent="0.25">
      <c r="A994" s="319" t="s">
        <v>532</v>
      </c>
      <c r="B994" s="319">
        <v>77224</v>
      </c>
      <c r="C994" s="320">
        <v>1365</v>
      </c>
      <c r="D994" s="320">
        <v>1443</v>
      </c>
      <c r="E994" s="320">
        <v>1729</v>
      </c>
      <c r="F994" s="320">
        <v>2288</v>
      </c>
      <c r="G994" s="320">
        <v>2938</v>
      </c>
      <c r="H994" s="320">
        <v>3378</v>
      </c>
      <c r="I994" s="320">
        <v>3819</v>
      </c>
    </row>
    <row r="995" spans="1:9" x14ac:dyDescent="0.25">
      <c r="A995" s="319" t="s">
        <v>532</v>
      </c>
      <c r="B995" s="319">
        <v>77225</v>
      </c>
      <c r="C995" s="320">
        <v>1365</v>
      </c>
      <c r="D995" s="320">
        <v>1443</v>
      </c>
      <c r="E995" s="320">
        <v>1729</v>
      </c>
      <c r="F995" s="320">
        <v>2288</v>
      </c>
      <c r="G995" s="320">
        <v>2938</v>
      </c>
      <c r="H995" s="320">
        <v>3378</v>
      </c>
      <c r="I995" s="320">
        <v>3819</v>
      </c>
    </row>
    <row r="996" spans="1:9" x14ac:dyDescent="0.25">
      <c r="A996" s="319" t="s">
        <v>532</v>
      </c>
      <c r="B996" s="319">
        <v>77226</v>
      </c>
      <c r="C996" s="320">
        <v>1365</v>
      </c>
      <c r="D996" s="320">
        <v>1443</v>
      </c>
      <c r="E996" s="320">
        <v>1729</v>
      </c>
      <c r="F996" s="320">
        <v>2288</v>
      </c>
      <c r="G996" s="320">
        <v>2938</v>
      </c>
      <c r="H996" s="320">
        <v>3378</v>
      </c>
      <c r="I996" s="320">
        <v>3819</v>
      </c>
    </row>
    <row r="997" spans="1:9" x14ac:dyDescent="0.25">
      <c r="A997" s="319" t="s">
        <v>532</v>
      </c>
      <c r="B997" s="319">
        <v>77227</v>
      </c>
      <c r="C997" s="320">
        <v>1365</v>
      </c>
      <c r="D997" s="320">
        <v>1443</v>
      </c>
      <c r="E997" s="320">
        <v>1729</v>
      </c>
      <c r="F997" s="320">
        <v>2288</v>
      </c>
      <c r="G997" s="320">
        <v>2938</v>
      </c>
      <c r="H997" s="320">
        <v>3378</v>
      </c>
      <c r="I997" s="320">
        <v>3819</v>
      </c>
    </row>
    <row r="998" spans="1:9" x14ac:dyDescent="0.25">
      <c r="A998" s="319" t="s">
        <v>532</v>
      </c>
      <c r="B998" s="319">
        <v>77228</v>
      </c>
      <c r="C998" s="320">
        <v>1365</v>
      </c>
      <c r="D998" s="320">
        <v>1443</v>
      </c>
      <c r="E998" s="320">
        <v>1729</v>
      </c>
      <c r="F998" s="320">
        <v>2288</v>
      </c>
      <c r="G998" s="320">
        <v>2938</v>
      </c>
      <c r="H998" s="320">
        <v>3378</v>
      </c>
      <c r="I998" s="320">
        <v>3819</v>
      </c>
    </row>
    <row r="999" spans="1:9" x14ac:dyDescent="0.25">
      <c r="A999" s="319" t="s">
        <v>532</v>
      </c>
      <c r="B999" s="319">
        <v>77230</v>
      </c>
      <c r="C999" s="320">
        <v>1365</v>
      </c>
      <c r="D999" s="320">
        <v>1443</v>
      </c>
      <c r="E999" s="320">
        <v>1729</v>
      </c>
      <c r="F999" s="320">
        <v>2288</v>
      </c>
      <c r="G999" s="320">
        <v>2938</v>
      </c>
      <c r="H999" s="320">
        <v>3378</v>
      </c>
      <c r="I999" s="320">
        <v>3819</v>
      </c>
    </row>
    <row r="1000" spans="1:9" x14ac:dyDescent="0.25">
      <c r="A1000" s="319" t="s">
        <v>532</v>
      </c>
      <c r="B1000" s="319">
        <v>77231</v>
      </c>
      <c r="C1000" s="320">
        <v>1365</v>
      </c>
      <c r="D1000" s="320">
        <v>1443</v>
      </c>
      <c r="E1000" s="320">
        <v>1729</v>
      </c>
      <c r="F1000" s="320">
        <v>2288</v>
      </c>
      <c r="G1000" s="320">
        <v>2938</v>
      </c>
      <c r="H1000" s="320">
        <v>3378</v>
      </c>
      <c r="I1000" s="320">
        <v>3819</v>
      </c>
    </row>
    <row r="1001" spans="1:9" x14ac:dyDescent="0.25">
      <c r="A1001" s="319" t="s">
        <v>532</v>
      </c>
      <c r="B1001" s="319">
        <v>77233</v>
      </c>
      <c r="C1001" s="320">
        <v>1365</v>
      </c>
      <c r="D1001" s="320">
        <v>1443</v>
      </c>
      <c r="E1001" s="320">
        <v>1729</v>
      </c>
      <c r="F1001" s="320">
        <v>2288</v>
      </c>
      <c r="G1001" s="320">
        <v>2938</v>
      </c>
      <c r="H1001" s="320">
        <v>3378</v>
      </c>
      <c r="I1001" s="320">
        <v>3819</v>
      </c>
    </row>
    <row r="1002" spans="1:9" x14ac:dyDescent="0.25">
      <c r="A1002" s="319" t="s">
        <v>532</v>
      </c>
      <c r="B1002" s="319">
        <v>77234</v>
      </c>
      <c r="C1002" s="320">
        <v>1365</v>
      </c>
      <c r="D1002" s="320">
        <v>1443</v>
      </c>
      <c r="E1002" s="320">
        <v>1729</v>
      </c>
      <c r="F1002" s="320">
        <v>2288</v>
      </c>
      <c r="G1002" s="320">
        <v>2938</v>
      </c>
      <c r="H1002" s="320">
        <v>3378</v>
      </c>
      <c r="I1002" s="320">
        <v>3819</v>
      </c>
    </row>
    <row r="1003" spans="1:9" x14ac:dyDescent="0.25">
      <c r="A1003" s="319" t="s">
        <v>532</v>
      </c>
      <c r="B1003" s="319">
        <v>77235</v>
      </c>
      <c r="C1003" s="320">
        <v>1365</v>
      </c>
      <c r="D1003" s="320">
        <v>1443</v>
      </c>
      <c r="E1003" s="320">
        <v>1729</v>
      </c>
      <c r="F1003" s="320">
        <v>2288</v>
      </c>
      <c r="G1003" s="320">
        <v>2938</v>
      </c>
      <c r="H1003" s="320">
        <v>3378</v>
      </c>
      <c r="I1003" s="320">
        <v>3819</v>
      </c>
    </row>
    <row r="1004" spans="1:9" x14ac:dyDescent="0.25">
      <c r="A1004" s="319" t="s">
        <v>532</v>
      </c>
      <c r="B1004" s="319">
        <v>77236</v>
      </c>
      <c r="C1004" s="320">
        <v>1365</v>
      </c>
      <c r="D1004" s="320">
        <v>1443</v>
      </c>
      <c r="E1004" s="320">
        <v>1729</v>
      </c>
      <c r="F1004" s="320">
        <v>2288</v>
      </c>
      <c r="G1004" s="320">
        <v>2938</v>
      </c>
      <c r="H1004" s="320">
        <v>3378</v>
      </c>
      <c r="I1004" s="320">
        <v>3819</v>
      </c>
    </row>
    <row r="1005" spans="1:9" x14ac:dyDescent="0.25">
      <c r="A1005" s="319" t="s">
        <v>532</v>
      </c>
      <c r="B1005" s="319">
        <v>77237</v>
      </c>
      <c r="C1005" s="320">
        <v>1365</v>
      </c>
      <c r="D1005" s="320">
        <v>1443</v>
      </c>
      <c r="E1005" s="320">
        <v>1729</v>
      </c>
      <c r="F1005" s="320">
        <v>2288</v>
      </c>
      <c r="G1005" s="320">
        <v>2938</v>
      </c>
      <c r="H1005" s="320">
        <v>3378</v>
      </c>
      <c r="I1005" s="320">
        <v>3819</v>
      </c>
    </row>
    <row r="1006" spans="1:9" x14ac:dyDescent="0.25">
      <c r="A1006" s="319" t="s">
        <v>532</v>
      </c>
      <c r="B1006" s="319">
        <v>77238</v>
      </c>
      <c r="C1006" s="320">
        <v>1365</v>
      </c>
      <c r="D1006" s="320">
        <v>1443</v>
      </c>
      <c r="E1006" s="320">
        <v>1729</v>
      </c>
      <c r="F1006" s="320">
        <v>2288</v>
      </c>
      <c r="G1006" s="320">
        <v>2938</v>
      </c>
      <c r="H1006" s="320">
        <v>3378</v>
      </c>
      <c r="I1006" s="320">
        <v>3819</v>
      </c>
    </row>
    <row r="1007" spans="1:9" x14ac:dyDescent="0.25">
      <c r="A1007" s="319" t="s">
        <v>532</v>
      </c>
      <c r="B1007" s="319">
        <v>77240</v>
      </c>
      <c r="C1007" s="320">
        <v>1365</v>
      </c>
      <c r="D1007" s="320">
        <v>1443</v>
      </c>
      <c r="E1007" s="320">
        <v>1729</v>
      </c>
      <c r="F1007" s="320">
        <v>2288</v>
      </c>
      <c r="G1007" s="320">
        <v>2938</v>
      </c>
      <c r="H1007" s="320">
        <v>3378</v>
      </c>
      <c r="I1007" s="320">
        <v>3819</v>
      </c>
    </row>
    <row r="1008" spans="1:9" x14ac:dyDescent="0.25">
      <c r="A1008" s="319" t="s">
        <v>532</v>
      </c>
      <c r="B1008" s="319">
        <v>77241</v>
      </c>
      <c r="C1008" s="320">
        <v>1365</v>
      </c>
      <c r="D1008" s="320">
        <v>1443</v>
      </c>
      <c r="E1008" s="320">
        <v>1729</v>
      </c>
      <c r="F1008" s="320">
        <v>2288</v>
      </c>
      <c r="G1008" s="320">
        <v>2938</v>
      </c>
      <c r="H1008" s="320">
        <v>3378</v>
      </c>
      <c r="I1008" s="320">
        <v>3819</v>
      </c>
    </row>
    <row r="1009" spans="1:9" x14ac:dyDescent="0.25">
      <c r="A1009" s="319" t="s">
        <v>532</v>
      </c>
      <c r="B1009" s="319">
        <v>77242</v>
      </c>
      <c r="C1009" s="320">
        <v>1365</v>
      </c>
      <c r="D1009" s="320">
        <v>1443</v>
      </c>
      <c r="E1009" s="320">
        <v>1729</v>
      </c>
      <c r="F1009" s="320">
        <v>2288</v>
      </c>
      <c r="G1009" s="320">
        <v>2938</v>
      </c>
      <c r="H1009" s="320">
        <v>3378</v>
      </c>
      <c r="I1009" s="320">
        <v>3819</v>
      </c>
    </row>
    <row r="1010" spans="1:9" x14ac:dyDescent="0.25">
      <c r="A1010" s="319" t="s">
        <v>532</v>
      </c>
      <c r="B1010" s="319">
        <v>77243</v>
      </c>
      <c r="C1010" s="320">
        <v>1365</v>
      </c>
      <c r="D1010" s="320">
        <v>1443</v>
      </c>
      <c r="E1010" s="320">
        <v>1729</v>
      </c>
      <c r="F1010" s="320">
        <v>2288</v>
      </c>
      <c r="G1010" s="320">
        <v>2938</v>
      </c>
      <c r="H1010" s="320">
        <v>3378</v>
      </c>
      <c r="I1010" s="320">
        <v>3819</v>
      </c>
    </row>
    <row r="1011" spans="1:9" x14ac:dyDescent="0.25">
      <c r="A1011" s="319" t="s">
        <v>532</v>
      </c>
      <c r="B1011" s="319">
        <v>77244</v>
      </c>
      <c r="C1011" s="320">
        <v>1365</v>
      </c>
      <c r="D1011" s="320">
        <v>1443</v>
      </c>
      <c r="E1011" s="320">
        <v>1729</v>
      </c>
      <c r="F1011" s="320">
        <v>2288</v>
      </c>
      <c r="G1011" s="320">
        <v>2938</v>
      </c>
      <c r="H1011" s="320">
        <v>3378</v>
      </c>
      <c r="I1011" s="320">
        <v>3819</v>
      </c>
    </row>
    <row r="1012" spans="1:9" x14ac:dyDescent="0.25">
      <c r="A1012" s="319" t="s">
        <v>532</v>
      </c>
      <c r="B1012" s="319">
        <v>77245</v>
      </c>
      <c r="C1012" s="320">
        <v>1365</v>
      </c>
      <c r="D1012" s="320">
        <v>1443</v>
      </c>
      <c r="E1012" s="320">
        <v>1729</v>
      </c>
      <c r="F1012" s="320">
        <v>2288</v>
      </c>
      <c r="G1012" s="320">
        <v>2938</v>
      </c>
      <c r="H1012" s="320">
        <v>3378</v>
      </c>
      <c r="I1012" s="320">
        <v>3819</v>
      </c>
    </row>
    <row r="1013" spans="1:9" x14ac:dyDescent="0.25">
      <c r="A1013" s="319" t="s">
        <v>532</v>
      </c>
      <c r="B1013" s="319">
        <v>77248</v>
      </c>
      <c r="C1013" s="320">
        <v>1365</v>
      </c>
      <c r="D1013" s="320">
        <v>1443</v>
      </c>
      <c r="E1013" s="320">
        <v>1729</v>
      </c>
      <c r="F1013" s="320">
        <v>2288</v>
      </c>
      <c r="G1013" s="320">
        <v>2938</v>
      </c>
      <c r="H1013" s="320">
        <v>3378</v>
      </c>
      <c r="I1013" s="320">
        <v>3819</v>
      </c>
    </row>
    <row r="1014" spans="1:9" x14ac:dyDescent="0.25">
      <c r="A1014" s="319" t="s">
        <v>532</v>
      </c>
      <c r="B1014" s="319">
        <v>77249</v>
      </c>
      <c r="C1014" s="320">
        <v>1365</v>
      </c>
      <c r="D1014" s="320">
        <v>1443</v>
      </c>
      <c r="E1014" s="320">
        <v>1729</v>
      </c>
      <c r="F1014" s="320">
        <v>2288</v>
      </c>
      <c r="G1014" s="320">
        <v>2938</v>
      </c>
      <c r="H1014" s="320">
        <v>3378</v>
      </c>
      <c r="I1014" s="320">
        <v>3819</v>
      </c>
    </row>
    <row r="1015" spans="1:9" x14ac:dyDescent="0.25">
      <c r="A1015" s="319" t="s">
        <v>532</v>
      </c>
      <c r="B1015" s="319">
        <v>77251</v>
      </c>
      <c r="C1015" s="320">
        <v>1365</v>
      </c>
      <c r="D1015" s="320">
        <v>1443</v>
      </c>
      <c r="E1015" s="320">
        <v>1729</v>
      </c>
      <c r="F1015" s="320">
        <v>2288</v>
      </c>
      <c r="G1015" s="320">
        <v>2938</v>
      </c>
      <c r="H1015" s="320">
        <v>3378</v>
      </c>
      <c r="I1015" s="320">
        <v>3819</v>
      </c>
    </row>
    <row r="1016" spans="1:9" x14ac:dyDescent="0.25">
      <c r="A1016" s="319" t="s">
        <v>532</v>
      </c>
      <c r="B1016" s="319">
        <v>77252</v>
      </c>
      <c r="C1016" s="320">
        <v>1365</v>
      </c>
      <c r="D1016" s="320">
        <v>1443</v>
      </c>
      <c r="E1016" s="320">
        <v>1729</v>
      </c>
      <c r="F1016" s="320">
        <v>2288</v>
      </c>
      <c r="G1016" s="320">
        <v>2938</v>
      </c>
      <c r="H1016" s="320">
        <v>3378</v>
      </c>
      <c r="I1016" s="320">
        <v>3819</v>
      </c>
    </row>
    <row r="1017" spans="1:9" x14ac:dyDescent="0.25">
      <c r="A1017" s="319" t="s">
        <v>532</v>
      </c>
      <c r="B1017" s="319">
        <v>77253</v>
      </c>
      <c r="C1017" s="320">
        <v>1365</v>
      </c>
      <c r="D1017" s="320">
        <v>1443</v>
      </c>
      <c r="E1017" s="320">
        <v>1729</v>
      </c>
      <c r="F1017" s="320">
        <v>2288</v>
      </c>
      <c r="G1017" s="320">
        <v>2938</v>
      </c>
      <c r="H1017" s="320">
        <v>3378</v>
      </c>
      <c r="I1017" s="320">
        <v>3819</v>
      </c>
    </row>
    <row r="1018" spans="1:9" x14ac:dyDescent="0.25">
      <c r="A1018" s="319" t="s">
        <v>532</v>
      </c>
      <c r="B1018" s="319">
        <v>77254</v>
      </c>
      <c r="C1018" s="320">
        <v>1365</v>
      </c>
      <c r="D1018" s="320">
        <v>1443</v>
      </c>
      <c r="E1018" s="320">
        <v>1729</v>
      </c>
      <c r="F1018" s="320">
        <v>2288</v>
      </c>
      <c r="G1018" s="320">
        <v>2938</v>
      </c>
      <c r="H1018" s="320">
        <v>3378</v>
      </c>
      <c r="I1018" s="320">
        <v>3819</v>
      </c>
    </row>
    <row r="1019" spans="1:9" x14ac:dyDescent="0.25">
      <c r="A1019" s="319" t="s">
        <v>532</v>
      </c>
      <c r="B1019" s="319">
        <v>77255</v>
      </c>
      <c r="C1019" s="320">
        <v>1365</v>
      </c>
      <c r="D1019" s="320">
        <v>1443</v>
      </c>
      <c r="E1019" s="320">
        <v>1729</v>
      </c>
      <c r="F1019" s="320">
        <v>2288</v>
      </c>
      <c r="G1019" s="320">
        <v>2938</v>
      </c>
      <c r="H1019" s="320">
        <v>3378</v>
      </c>
      <c r="I1019" s="320">
        <v>3819</v>
      </c>
    </row>
    <row r="1020" spans="1:9" x14ac:dyDescent="0.25">
      <c r="A1020" s="319" t="s">
        <v>532</v>
      </c>
      <c r="B1020" s="319">
        <v>77256</v>
      </c>
      <c r="C1020" s="320">
        <v>1365</v>
      </c>
      <c r="D1020" s="320">
        <v>1443</v>
      </c>
      <c r="E1020" s="320">
        <v>1729</v>
      </c>
      <c r="F1020" s="320">
        <v>2288</v>
      </c>
      <c r="G1020" s="320">
        <v>2938</v>
      </c>
      <c r="H1020" s="320">
        <v>3378</v>
      </c>
      <c r="I1020" s="320">
        <v>3819</v>
      </c>
    </row>
    <row r="1021" spans="1:9" x14ac:dyDescent="0.25">
      <c r="A1021" s="319" t="s">
        <v>532</v>
      </c>
      <c r="B1021" s="319">
        <v>77257</v>
      </c>
      <c r="C1021" s="320">
        <v>1365</v>
      </c>
      <c r="D1021" s="320">
        <v>1443</v>
      </c>
      <c r="E1021" s="320">
        <v>1729</v>
      </c>
      <c r="F1021" s="320">
        <v>2288</v>
      </c>
      <c r="G1021" s="320">
        <v>2938</v>
      </c>
      <c r="H1021" s="320">
        <v>3378</v>
      </c>
      <c r="I1021" s="320">
        <v>3819</v>
      </c>
    </row>
    <row r="1022" spans="1:9" x14ac:dyDescent="0.25">
      <c r="A1022" s="319" t="s">
        <v>532</v>
      </c>
      <c r="B1022" s="319">
        <v>77258</v>
      </c>
      <c r="C1022" s="320">
        <v>1365</v>
      </c>
      <c r="D1022" s="320">
        <v>1443</v>
      </c>
      <c r="E1022" s="320">
        <v>1729</v>
      </c>
      <c r="F1022" s="320">
        <v>2288</v>
      </c>
      <c r="G1022" s="320">
        <v>2938</v>
      </c>
      <c r="H1022" s="320">
        <v>3378</v>
      </c>
      <c r="I1022" s="320">
        <v>3819</v>
      </c>
    </row>
    <row r="1023" spans="1:9" x14ac:dyDescent="0.25">
      <c r="A1023" s="319" t="s">
        <v>532</v>
      </c>
      <c r="B1023" s="319">
        <v>77259</v>
      </c>
      <c r="C1023" s="320">
        <v>1365</v>
      </c>
      <c r="D1023" s="320">
        <v>1443</v>
      </c>
      <c r="E1023" s="320">
        <v>1729</v>
      </c>
      <c r="F1023" s="320">
        <v>2288</v>
      </c>
      <c r="G1023" s="320">
        <v>2938</v>
      </c>
      <c r="H1023" s="320">
        <v>3378</v>
      </c>
      <c r="I1023" s="320">
        <v>3819</v>
      </c>
    </row>
    <row r="1024" spans="1:9" x14ac:dyDescent="0.25">
      <c r="A1024" s="319" t="s">
        <v>532</v>
      </c>
      <c r="B1024" s="319">
        <v>77261</v>
      </c>
      <c r="C1024" s="320">
        <v>1365</v>
      </c>
      <c r="D1024" s="320">
        <v>1443</v>
      </c>
      <c r="E1024" s="320">
        <v>1729</v>
      </c>
      <c r="F1024" s="320">
        <v>2288</v>
      </c>
      <c r="G1024" s="320">
        <v>2938</v>
      </c>
      <c r="H1024" s="320">
        <v>3378</v>
      </c>
      <c r="I1024" s="320">
        <v>3819</v>
      </c>
    </row>
    <row r="1025" spans="1:9" x14ac:dyDescent="0.25">
      <c r="A1025" s="319" t="s">
        <v>532</v>
      </c>
      <c r="B1025" s="319">
        <v>77262</v>
      </c>
      <c r="C1025" s="320">
        <v>1365</v>
      </c>
      <c r="D1025" s="320">
        <v>1443</v>
      </c>
      <c r="E1025" s="320">
        <v>1729</v>
      </c>
      <c r="F1025" s="320">
        <v>2288</v>
      </c>
      <c r="G1025" s="320">
        <v>2938</v>
      </c>
      <c r="H1025" s="320">
        <v>3378</v>
      </c>
      <c r="I1025" s="320">
        <v>3819</v>
      </c>
    </row>
    <row r="1026" spans="1:9" x14ac:dyDescent="0.25">
      <c r="A1026" s="319" t="s">
        <v>532</v>
      </c>
      <c r="B1026" s="319">
        <v>77263</v>
      </c>
      <c r="C1026" s="320">
        <v>1365</v>
      </c>
      <c r="D1026" s="320">
        <v>1443</v>
      </c>
      <c r="E1026" s="320">
        <v>1729</v>
      </c>
      <c r="F1026" s="320">
        <v>2288</v>
      </c>
      <c r="G1026" s="320">
        <v>2938</v>
      </c>
      <c r="H1026" s="320">
        <v>3378</v>
      </c>
      <c r="I1026" s="320">
        <v>3819</v>
      </c>
    </row>
    <row r="1027" spans="1:9" x14ac:dyDescent="0.25">
      <c r="A1027" s="319" t="s">
        <v>532</v>
      </c>
      <c r="B1027" s="319">
        <v>77265</v>
      </c>
      <c r="C1027" s="320">
        <v>1365</v>
      </c>
      <c r="D1027" s="320">
        <v>1443</v>
      </c>
      <c r="E1027" s="320">
        <v>1729</v>
      </c>
      <c r="F1027" s="320">
        <v>2288</v>
      </c>
      <c r="G1027" s="320">
        <v>2938</v>
      </c>
      <c r="H1027" s="320">
        <v>3378</v>
      </c>
      <c r="I1027" s="320">
        <v>3819</v>
      </c>
    </row>
    <row r="1028" spans="1:9" x14ac:dyDescent="0.25">
      <c r="A1028" s="319" t="s">
        <v>532</v>
      </c>
      <c r="B1028" s="319">
        <v>77266</v>
      </c>
      <c r="C1028" s="320">
        <v>1365</v>
      </c>
      <c r="D1028" s="320">
        <v>1443</v>
      </c>
      <c r="E1028" s="320">
        <v>1729</v>
      </c>
      <c r="F1028" s="320">
        <v>2288</v>
      </c>
      <c r="G1028" s="320">
        <v>2938</v>
      </c>
      <c r="H1028" s="320">
        <v>3378</v>
      </c>
      <c r="I1028" s="320">
        <v>3819</v>
      </c>
    </row>
    <row r="1029" spans="1:9" x14ac:dyDescent="0.25">
      <c r="A1029" s="319" t="s">
        <v>532</v>
      </c>
      <c r="B1029" s="319">
        <v>77267</v>
      </c>
      <c r="C1029" s="320">
        <v>1365</v>
      </c>
      <c r="D1029" s="320">
        <v>1443</v>
      </c>
      <c r="E1029" s="320">
        <v>1729</v>
      </c>
      <c r="F1029" s="320">
        <v>2288</v>
      </c>
      <c r="G1029" s="320">
        <v>2938</v>
      </c>
      <c r="H1029" s="320">
        <v>3378</v>
      </c>
      <c r="I1029" s="320">
        <v>3819</v>
      </c>
    </row>
    <row r="1030" spans="1:9" x14ac:dyDescent="0.25">
      <c r="A1030" s="319" t="s">
        <v>532</v>
      </c>
      <c r="B1030" s="319">
        <v>77268</v>
      </c>
      <c r="C1030" s="320">
        <v>1365</v>
      </c>
      <c r="D1030" s="320">
        <v>1443</v>
      </c>
      <c r="E1030" s="320">
        <v>1729</v>
      </c>
      <c r="F1030" s="320">
        <v>2288</v>
      </c>
      <c r="G1030" s="320">
        <v>2938</v>
      </c>
      <c r="H1030" s="320">
        <v>3378</v>
      </c>
      <c r="I1030" s="320">
        <v>3819</v>
      </c>
    </row>
    <row r="1031" spans="1:9" x14ac:dyDescent="0.25">
      <c r="A1031" s="319" t="s">
        <v>532</v>
      </c>
      <c r="B1031" s="319">
        <v>77269</v>
      </c>
      <c r="C1031" s="320">
        <v>1365</v>
      </c>
      <c r="D1031" s="320">
        <v>1443</v>
      </c>
      <c r="E1031" s="320">
        <v>1729</v>
      </c>
      <c r="F1031" s="320">
        <v>2288</v>
      </c>
      <c r="G1031" s="320">
        <v>2938</v>
      </c>
      <c r="H1031" s="320">
        <v>3378</v>
      </c>
      <c r="I1031" s="320">
        <v>3819</v>
      </c>
    </row>
    <row r="1032" spans="1:9" x14ac:dyDescent="0.25">
      <c r="A1032" s="319" t="s">
        <v>532</v>
      </c>
      <c r="B1032" s="319">
        <v>77270</v>
      </c>
      <c r="C1032" s="320">
        <v>1365</v>
      </c>
      <c r="D1032" s="320">
        <v>1443</v>
      </c>
      <c r="E1032" s="320">
        <v>1729</v>
      </c>
      <c r="F1032" s="320">
        <v>2288</v>
      </c>
      <c r="G1032" s="320">
        <v>2938</v>
      </c>
      <c r="H1032" s="320">
        <v>3378</v>
      </c>
      <c r="I1032" s="320">
        <v>3819</v>
      </c>
    </row>
    <row r="1033" spans="1:9" x14ac:dyDescent="0.25">
      <c r="A1033" s="319" t="s">
        <v>532</v>
      </c>
      <c r="B1033" s="319">
        <v>77271</v>
      </c>
      <c r="C1033" s="320">
        <v>1365</v>
      </c>
      <c r="D1033" s="320">
        <v>1443</v>
      </c>
      <c r="E1033" s="320">
        <v>1729</v>
      </c>
      <c r="F1033" s="320">
        <v>2288</v>
      </c>
      <c r="G1033" s="320">
        <v>2938</v>
      </c>
      <c r="H1033" s="320">
        <v>3378</v>
      </c>
      <c r="I1033" s="320">
        <v>3819</v>
      </c>
    </row>
    <row r="1034" spans="1:9" x14ac:dyDescent="0.25">
      <c r="A1034" s="319" t="s">
        <v>532</v>
      </c>
      <c r="B1034" s="319">
        <v>77272</v>
      </c>
      <c r="C1034" s="320">
        <v>1365</v>
      </c>
      <c r="D1034" s="320">
        <v>1443</v>
      </c>
      <c r="E1034" s="320">
        <v>1729</v>
      </c>
      <c r="F1034" s="320">
        <v>2288</v>
      </c>
      <c r="G1034" s="320">
        <v>2938</v>
      </c>
      <c r="H1034" s="320">
        <v>3378</v>
      </c>
      <c r="I1034" s="320">
        <v>3819</v>
      </c>
    </row>
    <row r="1035" spans="1:9" x14ac:dyDescent="0.25">
      <c r="A1035" s="319" t="s">
        <v>532</v>
      </c>
      <c r="B1035" s="319">
        <v>77273</v>
      </c>
      <c r="C1035" s="320">
        <v>1365</v>
      </c>
      <c r="D1035" s="320">
        <v>1443</v>
      </c>
      <c r="E1035" s="320">
        <v>1729</v>
      </c>
      <c r="F1035" s="320">
        <v>2288</v>
      </c>
      <c r="G1035" s="320">
        <v>2938</v>
      </c>
      <c r="H1035" s="320">
        <v>3378</v>
      </c>
      <c r="I1035" s="320">
        <v>3819</v>
      </c>
    </row>
    <row r="1036" spans="1:9" x14ac:dyDescent="0.25">
      <c r="A1036" s="319" t="s">
        <v>532</v>
      </c>
      <c r="B1036" s="319">
        <v>77274</v>
      </c>
      <c r="C1036" s="320">
        <v>1365</v>
      </c>
      <c r="D1036" s="320">
        <v>1443</v>
      </c>
      <c r="E1036" s="320">
        <v>1729</v>
      </c>
      <c r="F1036" s="320">
        <v>2288</v>
      </c>
      <c r="G1036" s="320">
        <v>2938</v>
      </c>
      <c r="H1036" s="320">
        <v>3378</v>
      </c>
      <c r="I1036" s="320">
        <v>3819</v>
      </c>
    </row>
    <row r="1037" spans="1:9" x14ac:dyDescent="0.25">
      <c r="A1037" s="319" t="s">
        <v>532</v>
      </c>
      <c r="B1037" s="319">
        <v>77275</v>
      </c>
      <c r="C1037" s="320">
        <v>1365</v>
      </c>
      <c r="D1037" s="320">
        <v>1443</v>
      </c>
      <c r="E1037" s="320">
        <v>1729</v>
      </c>
      <c r="F1037" s="320">
        <v>2288</v>
      </c>
      <c r="G1037" s="320">
        <v>2938</v>
      </c>
      <c r="H1037" s="320">
        <v>3378</v>
      </c>
      <c r="I1037" s="320">
        <v>3819</v>
      </c>
    </row>
    <row r="1038" spans="1:9" x14ac:dyDescent="0.25">
      <c r="A1038" s="319" t="s">
        <v>532</v>
      </c>
      <c r="B1038" s="319">
        <v>77277</v>
      </c>
      <c r="C1038" s="320">
        <v>1365</v>
      </c>
      <c r="D1038" s="320">
        <v>1443</v>
      </c>
      <c r="E1038" s="320">
        <v>1729</v>
      </c>
      <c r="F1038" s="320">
        <v>2288</v>
      </c>
      <c r="G1038" s="320">
        <v>2938</v>
      </c>
      <c r="H1038" s="320">
        <v>3378</v>
      </c>
      <c r="I1038" s="320">
        <v>3819</v>
      </c>
    </row>
    <row r="1039" spans="1:9" x14ac:dyDescent="0.25">
      <c r="A1039" s="319" t="s">
        <v>532</v>
      </c>
      <c r="B1039" s="319">
        <v>77279</v>
      </c>
      <c r="C1039" s="320">
        <v>1365</v>
      </c>
      <c r="D1039" s="320">
        <v>1443</v>
      </c>
      <c r="E1039" s="320">
        <v>1729</v>
      </c>
      <c r="F1039" s="320">
        <v>2288</v>
      </c>
      <c r="G1039" s="320">
        <v>2938</v>
      </c>
      <c r="H1039" s="320">
        <v>3378</v>
      </c>
      <c r="I1039" s="320">
        <v>3819</v>
      </c>
    </row>
    <row r="1040" spans="1:9" x14ac:dyDescent="0.25">
      <c r="A1040" s="319" t="s">
        <v>532</v>
      </c>
      <c r="B1040" s="319">
        <v>77280</v>
      </c>
      <c r="C1040" s="320">
        <v>1365</v>
      </c>
      <c r="D1040" s="320">
        <v>1443</v>
      </c>
      <c r="E1040" s="320">
        <v>1729</v>
      </c>
      <c r="F1040" s="320">
        <v>2288</v>
      </c>
      <c r="G1040" s="320">
        <v>2938</v>
      </c>
      <c r="H1040" s="320">
        <v>3378</v>
      </c>
      <c r="I1040" s="320">
        <v>3819</v>
      </c>
    </row>
    <row r="1041" spans="1:9" x14ac:dyDescent="0.25">
      <c r="A1041" s="319" t="s">
        <v>532</v>
      </c>
      <c r="B1041" s="319">
        <v>77282</v>
      </c>
      <c r="C1041" s="320">
        <v>1365</v>
      </c>
      <c r="D1041" s="320">
        <v>1443</v>
      </c>
      <c r="E1041" s="320">
        <v>1729</v>
      </c>
      <c r="F1041" s="320">
        <v>2288</v>
      </c>
      <c r="G1041" s="320">
        <v>2938</v>
      </c>
      <c r="H1041" s="320">
        <v>3378</v>
      </c>
      <c r="I1041" s="320">
        <v>3819</v>
      </c>
    </row>
    <row r="1042" spans="1:9" x14ac:dyDescent="0.25">
      <c r="A1042" s="319" t="s">
        <v>532</v>
      </c>
      <c r="B1042" s="319">
        <v>77284</v>
      </c>
      <c r="C1042" s="320">
        <v>1365</v>
      </c>
      <c r="D1042" s="320">
        <v>1443</v>
      </c>
      <c r="E1042" s="320">
        <v>1729</v>
      </c>
      <c r="F1042" s="320">
        <v>2288</v>
      </c>
      <c r="G1042" s="320">
        <v>2938</v>
      </c>
      <c r="H1042" s="320">
        <v>3378</v>
      </c>
      <c r="I1042" s="320">
        <v>3819</v>
      </c>
    </row>
    <row r="1043" spans="1:9" x14ac:dyDescent="0.25">
      <c r="A1043" s="319" t="s">
        <v>532</v>
      </c>
      <c r="B1043" s="319">
        <v>77287</v>
      </c>
      <c r="C1043" s="320">
        <v>1365</v>
      </c>
      <c r="D1043" s="320">
        <v>1443</v>
      </c>
      <c r="E1043" s="320">
        <v>1729</v>
      </c>
      <c r="F1043" s="320">
        <v>2288</v>
      </c>
      <c r="G1043" s="320">
        <v>2938</v>
      </c>
      <c r="H1043" s="320">
        <v>3378</v>
      </c>
      <c r="I1043" s="320">
        <v>3819</v>
      </c>
    </row>
    <row r="1044" spans="1:9" x14ac:dyDescent="0.25">
      <c r="A1044" s="319" t="s">
        <v>532</v>
      </c>
      <c r="B1044" s="319">
        <v>77288</v>
      </c>
      <c r="C1044" s="320">
        <v>1365</v>
      </c>
      <c r="D1044" s="320">
        <v>1443</v>
      </c>
      <c r="E1044" s="320">
        <v>1729</v>
      </c>
      <c r="F1044" s="320">
        <v>2288</v>
      </c>
      <c r="G1044" s="320">
        <v>2938</v>
      </c>
      <c r="H1044" s="320">
        <v>3378</v>
      </c>
      <c r="I1044" s="320">
        <v>3819</v>
      </c>
    </row>
    <row r="1045" spans="1:9" x14ac:dyDescent="0.25">
      <c r="A1045" s="319" t="s">
        <v>532</v>
      </c>
      <c r="B1045" s="319">
        <v>77289</v>
      </c>
      <c r="C1045" s="320">
        <v>1365</v>
      </c>
      <c r="D1045" s="320">
        <v>1443</v>
      </c>
      <c r="E1045" s="320">
        <v>1729</v>
      </c>
      <c r="F1045" s="320">
        <v>2288</v>
      </c>
      <c r="G1045" s="320">
        <v>2938</v>
      </c>
      <c r="H1045" s="320">
        <v>3378</v>
      </c>
      <c r="I1045" s="320">
        <v>3819</v>
      </c>
    </row>
    <row r="1046" spans="1:9" x14ac:dyDescent="0.25">
      <c r="A1046" s="319" t="s">
        <v>532</v>
      </c>
      <c r="B1046" s="319">
        <v>77290</v>
      </c>
      <c r="C1046" s="320">
        <v>1365</v>
      </c>
      <c r="D1046" s="320">
        <v>1443</v>
      </c>
      <c r="E1046" s="320">
        <v>1729</v>
      </c>
      <c r="F1046" s="320">
        <v>2288</v>
      </c>
      <c r="G1046" s="320">
        <v>2938</v>
      </c>
      <c r="H1046" s="320">
        <v>3378</v>
      </c>
      <c r="I1046" s="320">
        <v>3819</v>
      </c>
    </row>
    <row r="1047" spans="1:9" x14ac:dyDescent="0.25">
      <c r="A1047" s="319" t="s">
        <v>532</v>
      </c>
      <c r="B1047" s="319">
        <v>77291</v>
      </c>
      <c r="C1047" s="320">
        <v>1365</v>
      </c>
      <c r="D1047" s="320">
        <v>1443</v>
      </c>
      <c r="E1047" s="320">
        <v>1729</v>
      </c>
      <c r="F1047" s="320">
        <v>2288</v>
      </c>
      <c r="G1047" s="320">
        <v>2938</v>
      </c>
      <c r="H1047" s="320">
        <v>3378</v>
      </c>
      <c r="I1047" s="320">
        <v>3819</v>
      </c>
    </row>
    <row r="1048" spans="1:9" x14ac:dyDescent="0.25">
      <c r="A1048" s="319" t="s">
        <v>532</v>
      </c>
      <c r="B1048" s="319">
        <v>77292</v>
      </c>
      <c r="C1048" s="320">
        <v>1365</v>
      </c>
      <c r="D1048" s="320">
        <v>1443</v>
      </c>
      <c r="E1048" s="320">
        <v>1729</v>
      </c>
      <c r="F1048" s="320">
        <v>2288</v>
      </c>
      <c r="G1048" s="320">
        <v>2938</v>
      </c>
      <c r="H1048" s="320">
        <v>3378</v>
      </c>
      <c r="I1048" s="320">
        <v>3819</v>
      </c>
    </row>
    <row r="1049" spans="1:9" x14ac:dyDescent="0.25">
      <c r="A1049" s="319" t="s">
        <v>532</v>
      </c>
      <c r="B1049" s="319">
        <v>77293</v>
      </c>
      <c r="C1049" s="320">
        <v>1365</v>
      </c>
      <c r="D1049" s="320">
        <v>1443</v>
      </c>
      <c r="E1049" s="320">
        <v>1729</v>
      </c>
      <c r="F1049" s="320">
        <v>2288</v>
      </c>
      <c r="G1049" s="320">
        <v>2938</v>
      </c>
      <c r="H1049" s="320">
        <v>3378</v>
      </c>
      <c r="I1049" s="320">
        <v>3819</v>
      </c>
    </row>
    <row r="1050" spans="1:9" x14ac:dyDescent="0.25">
      <c r="A1050" s="319" t="s">
        <v>532</v>
      </c>
      <c r="B1050" s="319">
        <v>77301</v>
      </c>
      <c r="C1050" s="320">
        <v>1209</v>
      </c>
      <c r="D1050" s="320">
        <v>1274</v>
      </c>
      <c r="E1050" s="320">
        <v>1521</v>
      </c>
      <c r="F1050" s="320">
        <v>2015</v>
      </c>
      <c r="G1050" s="320">
        <v>2587</v>
      </c>
      <c r="H1050" s="320">
        <v>2974</v>
      </c>
      <c r="I1050" s="320">
        <v>3363</v>
      </c>
    </row>
    <row r="1051" spans="1:9" x14ac:dyDescent="0.25">
      <c r="A1051" s="319" t="s">
        <v>532</v>
      </c>
      <c r="B1051" s="319">
        <v>77302</v>
      </c>
      <c r="C1051" s="320">
        <v>1469</v>
      </c>
      <c r="D1051" s="320">
        <v>1560</v>
      </c>
      <c r="E1051" s="320">
        <v>1859</v>
      </c>
      <c r="F1051" s="320">
        <v>2457</v>
      </c>
      <c r="G1051" s="320">
        <v>3159</v>
      </c>
      <c r="H1051" s="320">
        <v>3632</v>
      </c>
      <c r="I1051" s="320">
        <v>4106</v>
      </c>
    </row>
    <row r="1052" spans="1:9" x14ac:dyDescent="0.25">
      <c r="A1052" s="319" t="s">
        <v>532</v>
      </c>
      <c r="B1052" s="319">
        <v>77303</v>
      </c>
      <c r="C1052" s="320">
        <v>1313</v>
      </c>
      <c r="D1052" s="320">
        <v>1391</v>
      </c>
      <c r="E1052" s="320">
        <v>1664</v>
      </c>
      <c r="F1052" s="320">
        <v>2197</v>
      </c>
      <c r="G1052" s="320">
        <v>2821</v>
      </c>
      <c r="H1052" s="320">
        <v>3243</v>
      </c>
      <c r="I1052" s="320">
        <v>3667</v>
      </c>
    </row>
    <row r="1053" spans="1:9" x14ac:dyDescent="0.25">
      <c r="A1053" s="319" t="s">
        <v>532</v>
      </c>
      <c r="B1053" s="319">
        <v>77304</v>
      </c>
      <c r="C1053" s="320">
        <v>1378</v>
      </c>
      <c r="D1053" s="320">
        <v>1456</v>
      </c>
      <c r="E1053" s="320">
        <v>1742</v>
      </c>
      <c r="F1053" s="320">
        <v>2301</v>
      </c>
      <c r="G1053" s="320">
        <v>2951</v>
      </c>
      <c r="H1053" s="320">
        <v>3393</v>
      </c>
      <c r="I1053" s="320">
        <v>3836</v>
      </c>
    </row>
    <row r="1054" spans="1:9" x14ac:dyDescent="0.25">
      <c r="A1054" s="319" t="s">
        <v>532</v>
      </c>
      <c r="B1054" s="319">
        <v>77305</v>
      </c>
      <c r="C1054" s="320">
        <v>1508</v>
      </c>
      <c r="D1054" s="320">
        <v>1599</v>
      </c>
      <c r="E1054" s="320">
        <v>1911</v>
      </c>
      <c r="F1054" s="320">
        <v>2522</v>
      </c>
      <c r="G1054" s="320">
        <v>3237</v>
      </c>
      <c r="H1054" s="320">
        <v>3721</v>
      </c>
      <c r="I1054" s="320">
        <v>4208</v>
      </c>
    </row>
    <row r="1055" spans="1:9" x14ac:dyDescent="0.25">
      <c r="A1055" s="319" t="s">
        <v>532</v>
      </c>
      <c r="B1055" s="319">
        <v>77306</v>
      </c>
      <c r="C1055" s="320">
        <v>1105</v>
      </c>
      <c r="D1055" s="320">
        <v>1157</v>
      </c>
      <c r="E1055" s="320">
        <v>1391</v>
      </c>
      <c r="F1055" s="320">
        <v>1833</v>
      </c>
      <c r="G1055" s="320">
        <v>2366</v>
      </c>
      <c r="H1055" s="320">
        <v>2720</v>
      </c>
      <c r="I1055" s="320">
        <v>3075</v>
      </c>
    </row>
    <row r="1056" spans="1:9" x14ac:dyDescent="0.25">
      <c r="A1056" s="319" t="s">
        <v>532</v>
      </c>
      <c r="B1056" s="319">
        <v>77315</v>
      </c>
      <c r="C1056" s="320">
        <v>1365</v>
      </c>
      <c r="D1056" s="320">
        <v>1443</v>
      </c>
      <c r="E1056" s="320">
        <v>1729</v>
      </c>
      <c r="F1056" s="320">
        <v>2288</v>
      </c>
      <c r="G1056" s="320">
        <v>2938</v>
      </c>
      <c r="H1056" s="320">
        <v>3378</v>
      </c>
      <c r="I1056" s="320">
        <v>3819</v>
      </c>
    </row>
    <row r="1057" spans="1:9" x14ac:dyDescent="0.25">
      <c r="A1057" s="319" t="s">
        <v>532</v>
      </c>
      <c r="B1057" s="319">
        <v>77316</v>
      </c>
      <c r="C1057" s="320">
        <v>1638</v>
      </c>
      <c r="D1057" s="320">
        <v>1729</v>
      </c>
      <c r="E1057" s="320">
        <v>2067</v>
      </c>
      <c r="F1057" s="320">
        <v>2730</v>
      </c>
      <c r="G1057" s="320">
        <v>3510</v>
      </c>
      <c r="H1057" s="320">
        <v>4036</v>
      </c>
      <c r="I1057" s="320">
        <v>4563</v>
      </c>
    </row>
    <row r="1058" spans="1:9" x14ac:dyDescent="0.25">
      <c r="A1058" s="319" t="s">
        <v>532</v>
      </c>
      <c r="B1058" s="319">
        <v>77318</v>
      </c>
      <c r="C1058" s="320">
        <v>1326</v>
      </c>
      <c r="D1058" s="320">
        <v>1404</v>
      </c>
      <c r="E1058" s="320">
        <v>1677</v>
      </c>
      <c r="F1058" s="320">
        <v>2210</v>
      </c>
      <c r="G1058" s="320">
        <v>2847</v>
      </c>
      <c r="H1058" s="320">
        <v>3273</v>
      </c>
      <c r="I1058" s="320">
        <v>3701</v>
      </c>
    </row>
    <row r="1059" spans="1:9" x14ac:dyDescent="0.25">
      <c r="A1059" s="319" t="s">
        <v>532</v>
      </c>
      <c r="B1059" s="319">
        <v>77325</v>
      </c>
      <c r="C1059" s="320">
        <v>1365</v>
      </c>
      <c r="D1059" s="320">
        <v>1443</v>
      </c>
      <c r="E1059" s="320">
        <v>1729</v>
      </c>
      <c r="F1059" s="320">
        <v>2288</v>
      </c>
      <c r="G1059" s="320">
        <v>2938</v>
      </c>
      <c r="H1059" s="320">
        <v>3378</v>
      </c>
      <c r="I1059" s="320">
        <v>3819</v>
      </c>
    </row>
    <row r="1060" spans="1:9" x14ac:dyDescent="0.25">
      <c r="A1060" s="319" t="s">
        <v>532</v>
      </c>
      <c r="B1060" s="319">
        <v>77327</v>
      </c>
      <c r="C1060" s="320">
        <v>962</v>
      </c>
      <c r="D1060" s="320">
        <v>1014</v>
      </c>
      <c r="E1060" s="320">
        <v>1209</v>
      </c>
      <c r="F1060" s="320">
        <v>1599</v>
      </c>
      <c r="G1060" s="320">
        <v>2054</v>
      </c>
      <c r="H1060" s="320">
        <v>2362</v>
      </c>
      <c r="I1060" s="320">
        <v>2670</v>
      </c>
    </row>
    <row r="1061" spans="1:9" x14ac:dyDescent="0.25">
      <c r="A1061" s="319" t="s">
        <v>532</v>
      </c>
      <c r="B1061" s="319">
        <v>77328</v>
      </c>
      <c r="C1061" s="320">
        <v>1183</v>
      </c>
      <c r="D1061" s="320">
        <v>1248</v>
      </c>
      <c r="E1061" s="320">
        <v>1495</v>
      </c>
      <c r="F1061" s="320">
        <v>1976</v>
      </c>
      <c r="G1061" s="320">
        <v>2535</v>
      </c>
      <c r="H1061" s="320">
        <v>2914</v>
      </c>
      <c r="I1061" s="320">
        <v>3295</v>
      </c>
    </row>
    <row r="1062" spans="1:9" x14ac:dyDescent="0.25">
      <c r="A1062" s="319" t="s">
        <v>532</v>
      </c>
      <c r="B1062" s="319">
        <v>77336</v>
      </c>
      <c r="C1062" s="320">
        <v>1300</v>
      </c>
      <c r="D1062" s="320">
        <v>1378</v>
      </c>
      <c r="E1062" s="320">
        <v>1651</v>
      </c>
      <c r="F1062" s="320">
        <v>2184</v>
      </c>
      <c r="G1062" s="320">
        <v>2808</v>
      </c>
      <c r="H1062" s="320">
        <v>3229</v>
      </c>
      <c r="I1062" s="320">
        <v>3650</v>
      </c>
    </row>
    <row r="1063" spans="1:9" x14ac:dyDescent="0.25">
      <c r="A1063" s="319" t="s">
        <v>532</v>
      </c>
      <c r="B1063" s="319">
        <v>77338</v>
      </c>
      <c r="C1063" s="320">
        <v>1339</v>
      </c>
      <c r="D1063" s="320">
        <v>1417</v>
      </c>
      <c r="E1063" s="320">
        <v>1690</v>
      </c>
      <c r="F1063" s="320">
        <v>2236</v>
      </c>
      <c r="G1063" s="320">
        <v>2873</v>
      </c>
      <c r="H1063" s="320">
        <v>3303</v>
      </c>
      <c r="I1063" s="320">
        <v>3734</v>
      </c>
    </row>
    <row r="1064" spans="1:9" x14ac:dyDescent="0.25">
      <c r="A1064" s="319" t="s">
        <v>532</v>
      </c>
      <c r="B1064" s="319">
        <v>77339</v>
      </c>
      <c r="C1064" s="320">
        <v>1690</v>
      </c>
      <c r="D1064" s="320">
        <v>1781</v>
      </c>
      <c r="E1064" s="320">
        <v>2132</v>
      </c>
      <c r="F1064" s="320">
        <v>2821</v>
      </c>
      <c r="G1064" s="320">
        <v>3614</v>
      </c>
      <c r="H1064" s="320">
        <v>4156</v>
      </c>
      <c r="I1064" s="320">
        <v>4698</v>
      </c>
    </row>
    <row r="1065" spans="1:9" x14ac:dyDescent="0.25">
      <c r="A1065" s="319" t="s">
        <v>532</v>
      </c>
      <c r="B1065" s="319">
        <v>77345</v>
      </c>
      <c r="C1065" s="320">
        <v>1989</v>
      </c>
      <c r="D1065" s="320">
        <v>2093</v>
      </c>
      <c r="E1065" s="320">
        <v>2509</v>
      </c>
      <c r="F1065" s="320">
        <v>3315</v>
      </c>
      <c r="G1065" s="320">
        <v>4264</v>
      </c>
      <c r="H1065" s="320">
        <v>4903</v>
      </c>
      <c r="I1065" s="320">
        <v>5543</v>
      </c>
    </row>
    <row r="1066" spans="1:9" x14ac:dyDescent="0.25">
      <c r="A1066" s="319" t="s">
        <v>532</v>
      </c>
      <c r="B1066" s="319">
        <v>77346</v>
      </c>
      <c r="C1066" s="320">
        <v>1820</v>
      </c>
      <c r="D1066" s="320">
        <v>1924</v>
      </c>
      <c r="E1066" s="320">
        <v>2301</v>
      </c>
      <c r="F1066" s="320">
        <v>3042</v>
      </c>
      <c r="G1066" s="320">
        <v>3900</v>
      </c>
      <c r="H1066" s="320">
        <v>4485</v>
      </c>
      <c r="I1066" s="320">
        <v>5070</v>
      </c>
    </row>
    <row r="1067" spans="1:9" x14ac:dyDescent="0.25">
      <c r="A1067" s="319" t="s">
        <v>532</v>
      </c>
      <c r="B1067" s="319">
        <v>77347</v>
      </c>
      <c r="C1067" s="320">
        <v>1365</v>
      </c>
      <c r="D1067" s="320">
        <v>1443</v>
      </c>
      <c r="E1067" s="320">
        <v>1729</v>
      </c>
      <c r="F1067" s="320">
        <v>2288</v>
      </c>
      <c r="G1067" s="320">
        <v>2938</v>
      </c>
      <c r="H1067" s="320">
        <v>3378</v>
      </c>
      <c r="I1067" s="320">
        <v>3819</v>
      </c>
    </row>
    <row r="1068" spans="1:9" x14ac:dyDescent="0.25">
      <c r="A1068" s="319" t="s">
        <v>532</v>
      </c>
      <c r="B1068" s="319">
        <v>77353</v>
      </c>
      <c r="C1068" s="320">
        <v>1508</v>
      </c>
      <c r="D1068" s="320">
        <v>1599</v>
      </c>
      <c r="E1068" s="320">
        <v>1911</v>
      </c>
      <c r="F1068" s="320">
        <v>2522</v>
      </c>
      <c r="G1068" s="320">
        <v>3237</v>
      </c>
      <c r="H1068" s="320">
        <v>3721</v>
      </c>
      <c r="I1068" s="320">
        <v>4208</v>
      </c>
    </row>
    <row r="1069" spans="1:9" x14ac:dyDescent="0.25">
      <c r="A1069" s="319" t="s">
        <v>532</v>
      </c>
      <c r="B1069" s="319">
        <v>77354</v>
      </c>
      <c r="C1069" s="320">
        <v>1534</v>
      </c>
      <c r="D1069" s="320">
        <v>1625</v>
      </c>
      <c r="E1069" s="320">
        <v>1937</v>
      </c>
      <c r="F1069" s="320">
        <v>2561</v>
      </c>
      <c r="G1069" s="320">
        <v>3289</v>
      </c>
      <c r="H1069" s="320">
        <v>3781</v>
      </c>
      <c r="I1069" s="320">
        <v>4275</v>
      </c>
    </row>
    <row r="1070" spans="1:9" x14ac:dyDescent="0.25">
      <c r="A1070" s="319" t="s">
        <v>532</v>
      </c>
      <c r="B1070" s="319">
        <v>77355</v>
      </c>
      <c r="C1070" s="320">
        <v>1417</v>
      </c>
      <c r="D1070" s="320">
        <v>1495</v>
      </c>
      <c r="E1070" s="320">
        <v>1794</v>
      </c>
      <c r="F1070" s="320">
        <v>2366</v>
      </c>
      <c r="G1070" s="320">
        <v>3042</v>
      </c>
      <c r="H1070" s="320">
        <v>3498</v>
      </c>
      <c r="I1070" s="320">
        <v>3954</v>
      </c>
    </row>
    <row r="1071" spans="1:9" x14ac:dyDescent="0.25">
      <c r="A1071" s="319" t="s">
        <v>532</v>
      </c>
      <c r="B1071" s="319">
        <v>77356</v>
      </c>
      <c r="C1071" s="320">
        <v>1677</v>
      </c>
      <c r="D1071" s="320">
        <v>1768</v>
      </c>
      <c r="E1071" s="320">
        <v>2119</v>
      </c>
      <c r="F1071" s="320">
        <v>2795</v>
      </c>
      <c r="G1071" s="320">
        <v>3601</v>
      </c>
      <c r="H1071" s="320">
        <v>4140</v>
      </c>
      <c r="I1071" s="320">
        <v>4681</v>
      </c>
    </row>
    <row r="1072" spans="1:9" x14ac:dyDescent="0.25">
      <c r="A1072" s="319" t="s">
        <v>532</v>
      </c>
      <c r="B1072" s="319">
        <v>77357</v>
      </c>
      <c r="C1072" s="320">
        <v>1209</v>
      </c>
      <c r="D1072" s="320">
        <v>1274</v>
      </c>
      <c r="E1072" s="320">
        <v>1521</v>
      </c>
      <c r="F1072" s="320">
        <v>2015</v>
      </c>
      <c r="G1072" s="320">
        <v>2587</v>
      </c>
      <c r="H1072" s="320">
        <v>2974</v>
      </c>
      <c r="I1072" s="320">
        <v>3363</v>
      </c>
    </row>
    <row r="1073" spans="1:9" x14ac:dyDescent="0.25">
      <c r="A1073" s="319" t="s">
        <v>532</v>
      </c>
      <c r="B1073" s="319">
        <v>77358</v>
      </c>
      <c r="C1073" s="320">
        <v>962</v>
      </c>
      <c r="D1073" s="320">
        <v>1027</v>
      </c>
      <c r="E1073" s="320">
        <v>1222</v>
      </c>
      <c r="F1073" s="320">
        <v>1612</v>
      </c>
      <c r="G1073" s="320">
        <v>2080</v>
      </c>
      <c r="H1073" s="320">
        <v>2392</v>
      </c>
      <c r="I1073" s="320">
        <v>2704</v>
      </c>
    </row>
    <row r="1074" spans="1:9" x14ac:dyDescent="0.25">
      <c r="A1074" s="319" t="s">
        <v>532</v>
      </c>
      <c r="B1074" s="319">
        <v>77362</v>
      </c>
      <c r="C1074" s="320">
        <v>2093</v>
      </c>
      <c r="D1074" s="320">
        <v>2223</v>
      </c>
      <c r="E1074" s="320">
        <v>2652</v>
      </c>
      <c r="F1074" s="320">
        <v>3497</v>
      </c>
      <c r="G1074" s="320">
        <v>4498</v>
      </c>
      <c r="H1074" s="320">
        <v>5172</v>
      </c>
      <c r="I1074" s="320">
        <v>5847</v>
      </c>
    </row>
    <row r="1075" spans="1:9" x14ac:dyDescent="0.25">
      <c r="A1075" s="319" t="s">
        <v>532</v>
      </c>
      <c r="B1075" s="319">
        <v>77363</v>
      </c>
      <c r="C1075" s="320">
        <v>1222</v>
      </c>
      <c r="D1075" s="320">
        <v>1300</v>
      </c>
      <c r="E1075" s="320">
        <v>1547</v>
      </c>
      <c r="F1075" s="320">
        <v>2041</v>
      </c>
      <c r="G1075" s="320">
        <v>2626</v>
      </c>
      <c r="H1075" s="320">
        <v>3019</v>
      </c>
      <c r="I1075" s="320">
        <v>3413</v>
      </c>
    </row>
    <row r="1076" spans="1:9" x14ac:dyDescent="0.25">
      <c r="A1076" s="319" t="s">
        <v>532</v>
      </c>
      <c r="B1076" s="319">
        <v>77365</v>
      </c>
      <c r="C1076" s="320">
        <v>1417</v>
      </c>
      <c r="D1076" s="320">
        <v>1495</v>
      </c>
      <c r="E1076" s="320">
        <v>1794</v>
      </c>
      <c r="F1076" s="320">
        <v>2366</v>
      </c>
      <c r="G1076" s="320">
        <v>3042</v>
      </c>
      <c r="H1076" s="320">
        <v>3498</v>
      </c>
      <c r="I1076" s="320">
        <v>3954</v>
      </c>
    </row>
    <row r="1077" spans="1:9" x14ac:dyDescent="0.25">
      <c r="A1077" s="319" t="s">
        <v>532</v>
      </c>
      <c r="B1077" s="319">
        <v>77368</v>
      </c>
      <c r="C1077" s="320">
        <v>1066</v>
      </c>
      <c r="D1077" s="320">
        <v>1131</v>
      </c>
      <c r="E1077" s="320">
        <v>1352</v>
      </c>
      <c r="F1077" s="320">
        <v>1781</v>
      </c>
      <c r="G1077" s="320">
        <v>2288</v>
      </c>
      <c r="H1077" s="320">
        <v>2631</v>
      </c>
      <c r="I1077" s="320">
        <v>2974</v>
      </c>
    </row>
    <row r="1078" spans="1:9" x14ac:dyDescent="0.25">
      <c r="A1078" s="319" t="s">
        <v>532</v>
      </c>
      <c r="B1078" s="319">
        <v>77369</v>
      </c>
      <c r="C1078" s="320">
        <v>1079</v>
      </c>
      <c r="D1078" s="320">
        <v>1131</v>
      </c>
      <c r="E1078" s="320">
        <v>1365</v>
      </c>
      <c r="F1078" s="320">
        <v>1794</v>
      </c>
      <c r="G1078" s="320">
        <v>2210</v>
      </c>
      <c r="H1078" s="320">
        <v>2541</v>
      </c>
      <c r="I1078" s="320">
        <v>2873</v>
      </c>
    </row>
    <row r="1079" spans="1:9" x14ac:dyDescent="0.25">
      <c r="A1079" s="319" t="s">
        <v>532</v>
      </c>
      <c r="B1079" s="319">
        <v>77371</v>
      </c>
      <c r="C1079" s="320">
        <v>975</v>
      </c>
      <c r="D1079" s="320">
        <v>1027</v>
      </c>
      <c r="E1079" s="320">
        <v>1235</v>
      </c>
      <c r="F1079" s="320">
        <v>1625</v>
      </c>
      <c r="G1079" s="320">
        <v>2093</v>
      </c>
      <c r="H1079" s="320">
        <v>2406</v>
      </c>
      <c r="I1079" s="320">
        <v>2720</v>
      </c>
    </row>
    <row r="1080" spans="1:9" x14ac:dyDescent="0.25">
      <c r="A1080" s="319" t="s">
        <v>532</v>
      </c>
      <c r="B1080" s="319">
        <v>77372</v>
      </c>
      <c r="C1080" s="320">
        <v>1313</v>
      </c>
      <c r="D1080" s="320">
        <v>1391</v>
      </c>
      <c r="E1080" s="320">
        <v>1664</v>
      </c>
      <c r="F1080" s="320">
        <v>2197</v>
      </c>
      <c r="G1080" s="320">
        <v>2821</v>
      </c>
      <c r="H1080" s="320">
        <v>3243</v>
      </c>
      <c r="I1080" s="320">
        <v>3667</v>
      </c>
    </row>
    <row r="1081" spans="1:9" x14ac:dyDescent="0.25">
      <c r="A1081" s="319" t="s">
        <v>532</v>
      </c>
      <c r="B1081" s="319">
        <v>77373</v>
      </c>
      <c r="C1081" s="320">
        <v>1755</v>
      </c>
      <c r="D1081" s="320">
        <v>1859</v>
      </c>
      <c r="E1081" s="320">
        <v>2223</v>
      </c>
      <c r="F1081" s="320">
        <v>2938</v>
      </c>
      <c r="G1081" s="320">
        <v>3770</v>
      </c>
      <c r="H1081" s="320">
        <v>4335</v>
      </c>
      <c r="I1081" s="320">
        <v>4901</v>
      </c>
    </row>
    <row r="1082" spans="1:9" x14ac:dyDescent="0.25">
      <c r="A1082" s="319" t="s">
        <v>532</v>
      </c>
      <c r="B1082" s="319">
        <v>77375</v>
      </c>
      <c r="C1082" s="320">
        <v>1547</v>
      </c>
      <c r="D1082" s="320">
        <v>1625</v>
      </c>
      <c r="E1082" s="320">
        <v>1950</v>
      </c>
      <c r="F1082" s="320">
        <v>2574</v>
      </c>
      <c r="G1082" s="320">
        <v>3315</v>
      </c>
      <c r="H1082" s="320">
        <v>3811</v>
      </c>
      <c r="I1082" s="320">
        <v>4309</v>
      </c>
    </row>
    <row r="1083" spans="1:9" x14ac:dyDescent="0.25">
      <c r="A1083" s="319" t="s">
        <v>532</v>
      </c>
      <c r="B1083" s="319">
        <v>77377</v>
      </c>
      <c r="C1083" s="320">
        <v>1768</v>
      </c>
      <c r="D1083" s="320">
        <v>1872</v>
      </c>
      <c r="E1083" s="320">
        <v>2236</v>
      </c>
      <c r="F1083" s="320">
        <v>2951</v>
      </c>
      <c r="G1083" s="320">
        <v>3796</v>
      </c>
      <c r="H1083" s="320">
        <v>4365</v>
      </c>
      <c r="I1083" s="320">
        <v>4934</v>
      </c>
    </row>
    <row r="1084" spans="1:9" x14ac:dyDescent="0.25">
      <c r="A1084" s="319" t="s">
        <v>532</v>
      </c>
      <c r="B1084" s="319">
        <v>77378</v>
      </c>
      <c r="C1084" s="320">
        <v>1235</v>
      </c>
      <c r="D1084" s="320">
        <v>1300</v>
      </c>
      <c r="E1084" s="320">
        <v>1560</v>
      </c>
      <c r="F1084" s="320">
        <v>2054</v>
      </c>
      <c r="G1084" s="320">
        <v>2652</v>
      </c>
      <c r="H1084" s="320">
        <v>3049</v>
      </c>
      <c r="I1084" s="320">
        <v>3447</v>
      </c>
    </row>
    <row r="1085" spans="1:9" x14ac:dyDescent="0.25">
      <c r="A1085" s="319" t="s">
        <v>532</v>
      </c>
      <c r="B1085" s="319">
        <v>77379</v>
      </c>
      <c r="C1085" s="320">
        <v>1612</v>
      </c>
      <c r="D1085" s="320">
        <v>1703</v>
      </c>
      <c r="E1085" s="320">
        <v>2041</v>
      </c>
      <c r="F1085" s="320">
        <v>2691</v>
      </c>
      <c r="G1085" s="320">
        <v>3458</v>
      </c>
      <c r="H1085" s="320">
        <v>3976</v>
      </c>
      <c r="I1085" s="320">
        <v>4495</v>
      </c>
    </row>
    <row r="1086" spans="1:9" x14ac:dyDescent="0.25">
      <c r="A1086" s="319" t="s">
        <v>532</v>
      </c>
      <c r="B1086" s="319">
        <v>77380</v>
      </c>
      <c r="C1086" s="320">
        <v>1807</v>
      </c>
      <c r="D1086" s="320">
        <v>1911</v>
      </c>
      <c r="E1086" s="320">
        <v>2288</v>
      </c>
      <c r="F1086" s="320">
        <v>3016</v>
      </c>
      <c r="G1086" s="320">
        <v>3887</v>
      </c>
      <c r="H1086" s="320">
        <v>4469</v>
      </c>
      <c r="I1086" s="320">
        <v>5053</v>
      </c>
    </row>
    <row r="1087" spans="1:9" x14ac:dyDescent="0.25">
      <c r="A1087" s="319" t="s">
        <v>532</v>
      </c>
      <c r="B1087" s="319">
        <v>77381</v>
      </c>
      <c r="C1087" s="320">
        <v>1898</v>
      </c>
      <c r="D1087" s="320">
        <v>2015</v>
      </c>
      <c r="E1087" s="320">
        <v>2405</v>
      </c>
      <c r="F1087" s="320">
        <v>3172</v>
      </c>
      <c r="G1087" s="320">
        <v>4082</v>
      </c>
      <c r="H1087" s="320">
        <v>4694</v>
      </c>
      <c r="I1087" s="320">
        <v>5306</v>
      </c>
    </row>
    <row r="1088" spans="1:9" x14ac:dyDescent="0.25">
      <c r="A1088" s="319" t="s">
        <v>532</v>
      </c>
      <c r="B1088" s="319">
        <v>77382</v>
      </c>
      <c r="C1088" s="320">
        <v>2093</v>
      </c>
      <c r="D1088" s="320">
        <v>2223</v>
      </c>
      <c r="E1088" s="320">
        <v>2652</v>
      </c>
      <c r="F1088" s="320">
        <v>3497</v>
      </c>
      <c r="G1088" s="320">
        <v>4498</v>
      </c>
      <c r="H1088" s="320">
        <v>5172</v>
      </c>
      <c r="I1088" s="320">
        <v>5847</v>
      </c>
    </row>
    <row r="1089" spans="1:9" x14ac:dyDescent="0.25">
      <c r="A1089" s="319" t="s">
        <v>532</v>
      </c>
      <c r="B1089" s="319">
        <v>77383</v>
      </c>
      <c r="C1089" s="320">
        <v>1365</v>
      </c>
      <c r="D1089" s="320">
        <v>1443</v>
      </c>
      <c r="E1089" s="320">
        <v>1729</v>
      </c>
      <c r="F1089" s="320">
        <v>2288</v>
      </c>
      <c r="G1089" s="320">
        <v>2938</v>
      </c>
      <c r="H1089" s="320">
        <v>3378</v>
      </c>
      <c r="I1089" s="320">
        <v>3819</v>
      </c>
    </row>
    <row r="1090" spans="1:9" x14ac:dyDescent="0.25">
      <c r="A1090" s="319" t="s">
        <v>532</v>
      </c>
      <c r="B1090" s="319">
        <v>77384</v>
      </c>
      <c r="C1090" s="320">
        <v>1547</v>
      </c>
      <c r="D1090" s="320">
        <v>1638</v>
      </c>
      <c r="E1090" s="320">
        <v>1963</v>
      </c>
      <c r="F1090" s="320">
        <v>2587</v>
      </c>
      <c r="G1090" s="320">
        <v>3328</v>
      </c>
      <c r="H1090" s="320">
        <v>3827</v>
      </c>
      <c r="I1090" s="320">
        <v>4326</v>
      </c>
    </row>
    <row r="1091" spans="1:9" x14ac:dyDescent="0.25">
      <c r="A1091" s="319" t="s">
        <v>532</v>
      </c>
      <c r="B1091" s="319">
        <v>77385</v>
      </c>
      <c r="C1091" s="320">
        <v>1690</v>
      </c>
      <c r="D1091" s="320">
        <v>1794</v>
      </c>
      <c r="E1091" s="320">
        <v>2145</v>
      </c>
      <c r="F1091" s="320">
        <v>2834</v>
      </c>
      <c r="G1091" s="320">
        <v>3640</v>
      </c>
      <c r="H1091" s="320">
        <v>4186</v>
      </c>
      <c r="I1091" s="320">
        <v>4732</v>
      </c>
    </row>
    <row r="1092" spans="1:9" x14ac:dyDescent="0.25">
      <c r="A1092" s="319" t="s">
        <v>532</v>
      </c>
      <c r="B1092" s="319">
        <v>77386</v>
      </c>
      <c r="C1092" s="320">
        <v>1937</v>
      </c>
      <c r="D1092" s="320">
        <v>2054</v>
      </c>
      <c r="E1092" s="320">
        <v>2457</v>
      </c>
      <c r="F1092" s="320">
        <v>3250</v>
      </c>
      <c r="G1092" s="320">
        <v>4173</v>
      </c>
      <c r="H1092" s="320">
        <v>4798</v>
      </c>
      <c r="I1092" s="320">
        <v>5424</v>
      </c>
    </row>
    <row r="1093" spans="1:9" x14ac:dyDescent="0.25">
      <c r="A1093" s="319" t="s">
        <v>532</v>
      </c>
      <c r="B1093" s="319">
        <v>77387</v>
      </c>
      <c r="C1093" s="320">
        <v>1508</v>
      </c>
      <c r="D1093" s="320">
        <v>1599</v>
      </c>
      <c r="E1093" s="320">
        <v>1911</v>
      </c>
      <c r="F1093" s="320">
        <v>2522</v>
      </c>
      <c r="G1093" s="320">
        <v>3237</v>
      </c>
      <c r="H1093" s="320">
        <v>3721</v>
      </c>
      <c r="I1093" s="320">
        <v>4208</v>
      </c>
    </row>
    <row r="1094" spans="1:9" x14ac:dyDescent="0.25">
      <c r="A1094" s="319" t="s">
        <v>532</v>
      </c>
      <c r="B1094" s="319">
        <v>77388</v>
      </c>
      <c r="C1094" s="320">
        <v>1937</v>
      </c>
      <c r="D1094" s="320">
        <v>2054</v>
      </c>
      <c r="E1094" s="320">
        <v>2457</v>
      </c>
      <c r="F1094" s="320">
        <v>3250</v>
      </c>
      <c r="G1094" s="320">
        <v>4173</v>
      </c>
      <c r="H1094" s="320">
        <v>4798</v>
      </c>
      <c r="I1094" s="320">
        <v>5424</v>
      </c>
    </row>
    <row r="1095" spans="1:9" x14ac:dyDescent="0.25">
      <c r="A1095" s="319" t="s">
        <v>532</v>
      </c>
      <c r="B1095" s="319">
        <v>77389</v>
      </c>
      <c r="C1095" s="320">
        <v>2041</v>
      </c>
      <c r="D1095" s="320">
        <v>2158</v>
      </c>
      <c r="E1095" s="320">
        <v>2587</v>
      </c>
      <c r="F1095" s="320">
        <v>3419</v>
      </c>
      <c r="G1095" s="320">
        <v>4394</v>
      </c>
      <c r="H1095" s="320">
        <v>5053</v>
      </c>
      <c r="I1095" s="320">
        <v>5712</v>
      </c>
    </row>
    <row r="1096" spans="1:9" x14ac:dyDescent="0.25">
      <c r="A1096" s="319" t="s">
        <v>532</v>
      </c>
      <c r="B1096" s="319">
        <v>77391</v>
      </c>
      <c r="C1096" s="320">
        <v>1365</v>
      </c>
      <c r="D1096" s="320">
        <v>1443</v>
      </c>
      <c r="E1096" s="320">
        <v>1729</v>
      </c>
      <c r="F1096" s="320">
        <v>2288</v>
      </c>
      <c r="G1096" s="320">
        <v>2938</v>
      </c>
      <c r="H1096" s="320">
        <v>3378</v>
      </c>
      <c r="I1096" s="320">
        <v>3819</v>
      </c>
    </row>
    <row r="1097" spans="1:9" x14ac:dyDescent="0.25">
      <c r="A1097" s="319" t="s">
        <v>532</v>
      </c>
      <c r="B1097" s="319">
        <v>77393</v>
      </c>
      <c r="C1097" s="320">
        <v>1508</v>
      </c>
      <c r="D1097" s="320">
        <v>1599</v>
      </c>
      <c r="E1097" s="320">
        <v>1911</v>
      </c>
      <c r="F1097" s="320">
        <v>2522</v>
      </c>
      <c r="G1097" s="320">
        <v>3237</v>
      </c>
      <c r="H1097" s="320">
        <v>3721</v>
      </c>
      <c r="I1097" s="320">
        <v>4208</v>
      </c>
    </row>
    <row r="1098" spans="1:9" x14ac:dyDescent="0.25">
      <c r="A1098" s="319" t="s">
        <v>532</v>
      </c>
      <c r="B1098" s="319">
        <v>77396</v>
      </c>
      <c r="C1098" s="320">
        <v>1508</v>
      </c>
      <c r="D1098" s="320">
        <v>1599</v>
      </c>
      <c r="E1098" s="320">
        <v>1911</v>
      </c>
      <c r="F1098" s="320">
        <v>2522</v>
      </c>
      <c r="G1098" s="320">
        <v>3237</v>
      </c>
      <c r="H1098" s="320">
        <v>3721</v>
      </c>
      <c r="I1098" s="320">
        <v>4208</v>
      </c>
    </row>
    <row r="1099" spans="1:9" x14ac:dyDescent="0.25">
      <c r="A1099" s="319" t="s">
        <v>532</v>
      </c>
      <c r="B1099" s="319">
        <v>77401</v>
      </c>
      <c r="C1099" s="320">
        <v>2093</v>
      </c>
      <c r="D1099" s="320">
        <v>2223</v>
      </c>
      <c r="E1099" s="320">
        <v>2652</v>
      </c>
      <c r="F1099" s="320">
        <v>3497</v>
      </c>
      <c r="G1099" s="320">
        <v>4498</v>
      </c>
      <c r="H1099" s="320">
        <v>5172</v>
      </c>
      <c r="I1099" s="320">
        <v>5847</v>
      </c>
    </row>
    <row r="1100" spans="1:9" x14ac:dyDescent="0.25">
      <c r="A1100" s="319" t="s">
        <v>532</v>
      </c>
      <c r="B1100" s="319">
        <v>77402</v>
      </c>
      <c r="C1100" s="320">
        <v>1365</v>
      </c>
      <c r="D1100" s="320">
        <v>1443</v>
      </c>
      <c r="E1100" s="320">
        <v>1729</v>
      </c>
      <c r="F1100" s="320">
        <v>2288</v>
      </c>
      <c r="G1100" s="320">
        <v>2938</v>
      </c>
      <c r="H1100" s="320">
        <v>3378</v>
      </c>
      <c r="I1100" s="320">
        <v>3819</v>
      </c>
    </row>
    <row r="1101" spans="1:9" x14ac:dyDescent="0.25">
      <c r="A1101" s="319" t="s">
        <v>532</v>
      </c>
      <c r="B1101" s="319">
        <v>77406</v>
      </c>
      <c r="C1101" s="320">
        <v>1742</v>
      </c>
      <c r="D1101" s="320">
        <v>1846</v>
      </c>
      <c r="E1101" s="320">
        <v>2210</v>
      </c>
      <c r="F1101" s="320">
        <v>2912</v>
      </c>
      <c r="G1101" s="320">
        <v>3744</v>
      </c>
      <c r="H1101" s="320">
        <v>4305</v>
      </c>
      <c r="I1101" s="320">
        <v>4867</v>
      </c>
    </row>
    <row r="1102" spans="1:9" x14ac:dyDescent="0.25">
      <c r="A1102" s="319" t="s">
        <v>532</v>
      </c>
      <c r="B1102" s="319">
        <v>77407</v>
      </c>
      <c r="C1102" s="320">
        <v>1872</v>
      </c>
      <c r="D1102" s="320">
        <v>1976</v>
      </c>
      <c r="E1102" s="320">
        <v>2366</v>
      </c>
      <c r="F1102" s="320">
        <v>3120</v>
      </c>
      <c r="G1102" s="320">
        <v>4017</v>
      </c>
      <c r="H1102" s="320">
        <v>4618</v>
      </c>
      <c r="I1102" s="320">
        <v>5222</v>
      </c>
    </row>
    <row r="1103" spans="1:9" x14ac:dyDescent="0.25">
      <c r="A1103" s="319" t="s">
        <v>532</v>
      </c>
      <c r="B1103" s="319">
        <v>77410</v>
      </c>
      <c r="C1103" s="320">
        <v>1365</v>
      </c>
      <c r="D1103" s="320">
        <v>1443</v>
      </c>
      <c r="E1103" s="320">
        <v>1729</v>
      </c>
      <c r="F1103" s="320">
        <v>2288</v>
      </c>
      <c r="G1103" s="320">
        <v>2938</v>
      </c>
      <c r="H1103" s="320">
        <v>3378</v>
      </c>
      <c r="I1103" s="320">
        <v>3819</v>
      </c>
    </row>
    <row r="1104" spans="1:9" x14ac:dyDescent="0.25">
      <c r="A1104" s="319" t="s">
        <v>532</v>
      </c>
      <c r="B1104" s="319">
        <v>77411</v>
      </c>
      <c r="C1104" s="320">
        <v>1365</v>
      </c>
      <c r="D1104" s="320">
        <v>1443</v>
      </c>
      <c r="E1104" s="320">
        <v>1729</v>
      </c>
      <c r="F1104" s="320">
        <v>2288</v>
      </c>
      <c r="G1104" s="320">
        <v>2938</v>
      </c>
      <c r="H1104" s="320">
        <v>3378</v>
      </c>
      <c r="I1104" s="320">
        <v>3819</v>
      </c>
    </row>
    <row r="1105" spans="1:9" x14ac:dyDescent="0.25">
      <c r="A1105" s="319" t="s">
        <v>532</v>
      </c>
      <c r="B1105" s="319">
        <v>77413</v>
      </c>
      <c r="C1105" s="320">
        <v>1365</v>
      </c>
      <c r="D1105" s="320">
        <v>1443</v>
      </c>
      <c r="E1105" s="320">
        <v>1729</v>
      </c>
      <c r="F1105" s="320">
        <v>2288</v>
      </c>
      <c r="G1105" s="320">
        <v>2938</v>
      </c>
      <c r="H1105" s="320">
        <v>3378</v>
      </c>
      <c r="I1105" s="320">
        <v>3819</v>
      </c>
    </row>
    <row r="1106" spans="1:9" x14ac:dyDescent="0.25">
      <c r="A1106" s="319" t="s">
        <v>532</v>
      </c>
      <c r="B1106" s="319">
        <v>77417</v>
      </c>
      <c r="C1106" s="320">
        <v>1092</v>
      </c>
      <c r="D1106" s="320">
        <v>1157</v>
      </c>
      <c r="E1106" s="320">
        <v>1378</v>
      </c>
      <c r="F1106" s="320">
        <v>1820</v>
      </c>
      <c r="G1106" s="320">
        <v>2340</v>
      </c>
      <c r="H1106" s="320">
        <v>2691</v>
      </c>
      <c r="I1106" s="320">
        <v>3042</v>
      </c>
    </row>
    <row r="1107" spans="1:9" x14ac:dyDescent="0.25">
      <c r="A1107" s="319" t="s">
        <v>532</v>
      </c>
      <c r="B1107" s="319">
        <v>77420</v>
      </c>
      <c r="C1107" s="320">
        <v>1547</v>
      </c>
      <c r="D1107" s="320">
        <v>1651</v>
      </c>
      <c r="E1107" s="320">
        <v>1976</v>
      </c>
      <c r="F1107" s="320">
        <v>2587</v>
      </c>
      <c r="G1107" s="320">
        <v>3354</v>
      </c>
      <c r="H1107" s="320">
        <v>3857</v>
      </c>
      <c r="I1107" s="320">
        <v>4360</v>
      </c>
    </row>
    <row r="1108" spans="1:9" x14ac:dyDescent="0.25">
      <c r="A1108" s="319" t="s">
        <v>532</v>
      </c>
      <c r="B1108" s="319">
        <v>77423</v>
      </c>
      <c r="C1108" s="320">
        <v>1235</v>
      </c>
      <c r="D1108" s="320">
        <v>1300</v>
      </c>
      <c r="E1108" s="320">
        <v>1560</v>
      </c>
      <c r="F1108" s="320">
        <v>2054</v>
      </c>
      <c r="G1108" s="320">
        <v>2652</v>
      </c>
      <c r="H1108" s="320">
        <v>3049</v>
      </c>
      <c r="I1108" s="320">
        <v>3447</v>
      </c>
    </row>
    <row r="1109" spans="1:9" x14ac:dyDescent="0.25">
      <c r="A1109" s="319" t="s">
        <v>532</v>
      </c>
      <c r="B1109" s="319">
        <v>77429</v>
      </c>
      <c r="C1109" s="320">
        <v>1703</v>
      </c>
      <c r="D1109" s="320">
        <v>1807</v>
      </c>
      <c r="E1109" s="320">
        <v>2158</v>
      </c>
      <c r="F1109" s="320">
        <v>2847</v>
      </c>
      <c r="G1109" s="320">
        <v>3666</v>
      </c>
      <c r="H1109" s="320">
        <v>4215</v>
      </c>
      <c r="I1109" s="320">
        <v>4765</v>
      </c>
    </row>
    <row r="1110" spans="1:9" x14ac:dyDescent="0.25">
      <c r="A1110" s="319" t="s">
        <v>532</v>
      </c>
      <c r="B1110" s="319">
        <v>77430</v>
      </c>
      <c r="C1110" s="320">
        <v>1196</v>
      </c>
      <c r="D1110" s="320">
        <v>1417</v>
      </c>
      <c r="E1110" s="320">
        <v>1625</v>
      </c>
      <c r="F1110" s="320">
        <v>2119</v>
      </c>
      <c r="G1110" s="320">
        <v>2756</v>
      </c>
      <c r="H1110" s="320">
        <v>3169</v>
      </c>
      <c r="I1110" s="320">
        <v>3582</v>
      </c>
    </row>
    <row r="1111" spans="1:9" x14ac:dyDescent="0.25">
      <c r="A1111" s="319" t="s">
        <v>532</v>
      </c>
      <c r="B1111" s="319">
        <v>77433</v>
      </c>
      <c r="C1111" s="320">
        <v>2015</v>
      </c>
      <c r="D1111" s="320">
        <v>2132</v>
      </c>
      <c r="E1111" s="320">
        <v>2548</v>
      </c>
      <c r="F1111" s="320">
        <v>3367</v>
      </c>
      <c r="G1111" s="320">
        <v>4329</v>
      </c>
      <c r="H1111" s="320">
        <v>4977</v>
      </c>
      <c r="I1111" s="320">
        <v>5627</v>
      </c>
    </row>
    <row r="1112" spans="1:9" x14ac:dyDescent="0.25">
      <c r="A1112" s="319" t="s">
        <v>532</v>
      </c>
      <c r="B1112" s="319">
        <v>77435</v>
      </c>
      <c r="C1112" s="320">
        <v>1105</v>
      </c>
      <c r="D1112" s="320">
        <v>1157</v>
      </c>
      <c r="E1112" s="320">
        <v>1391</v>
      </c>
      <c r="F1112" s="320">
        <v>1833</v>
      </c>
      <c r="G1112" s="320">
        <v>2366</v>
      </c>
      <c r="H1112" s="320">
        <v>2720</v>
      </c>
      <c r="I1112" s="320">
        <v>3075</v>
      </c>
    </row>
    <row r="1113" spans="1:9" x14ac:dyDescent="0.25">
      <c r="A1113" s="319" t="s">
        <v>532</v>
      </c>
      <c r="B1113" s="319">
        <v>77441</v>
      </c>
      <c r="C1113" s="320">
        <v>1417</v>
      </c>
      <c r="D1113" s="320">
        <v>1508</v>
      </c>
      <c r="E1113" s="320">
        <v>1794</v>
      </c>
      <c r="F1113" s="320">
        <v>2379</v>
      </c>
      <c r="G1113" s="320">
        <v>3055</v>
      </c>
      <c r="H1113" s="320">
        <v>3512</v>
      </c>
      <c r="I1113" s="320">
        <v>3971</v>
      </c>
    </row>
    <row r="1114" spans="1:9" x14ac:dyDescent="0.25">
      <c r="A1114" s="319" t="s">
        <v>532</v>
      </c>
      <c r="B1114" s="319">
        <v>77444</v>
      </c>
      <c r="C1114" s="320">
        <v>1222</v>
      </c>
      <c r="D1114" s="320">
        <v>1365</v>
      </c>
      <c r="E1114" s="320">
        <v>1599</v>
      </c>
      <c r="F1114" s="320">
        <v>2093</v>
      </c>
      <c r="G1114" s="320">
        <v>2704</v>
      </c>
      <c r="H1114" s="320">
        <v>3109</v>
      </c>
      <c r="I1114" s="320">
        <v>3515</v>
      </c>
    </row>
    <row r="1115" spans="1:9" x14ac:dyDescent="0.25">
      <c r="A1115" s="319" t="s">
        <v>532</v>
      </c>
      <c r="B1115" s="319">
        <v>77445</v>
      </c>
      <c r="C1115" s="320">
        <v>1144</v>
      </c>
      <c r="D1115" s="320">
        <v>1209</v>
      </c>
      <c r="E1115" s="320">
        <v>1443</v>
      </c>
      <c r="F1115" s="320">
        <v>1911</v>
      </c>
      <c r="G1115" s="320">
        <v>2444</v>
      </c>
      <c r="H1115" s="320">
        <v>2810</v>
      </c>
      <c r="I1115" s="320">
        <v>3177</v>
      </c>
    </row>
    <row r="1116" spans="1:9" x14ac:dyDescent="0.25">
      <c r="A1116" s="319" t="s">
        <v>532</v>
      </c>
      <c r="B1116" s="319">
        <v>77446</v>
      </c>
      <c r="C1116" s="320">
        <v>1196</v>
      </c>
      <c r="D1116" s="320">
        <v>1261</v>
      </c>
      <c r="E1116" s="320">
        <v>1508</v>
      </c>
      <c r="F1116" s="320">
        <v>1989</v>
      </c>
      <c r="G1116" s="320">
        <v>2561</v>
      </c>
      <c r="H1116" s="320">
        <v>2944</v>
      </c>
      <c r="I1116" s="320">
        <v>3329</v>
      </c>
    </row>
    <row r="1117" spans="1:9" x14ac:dyDescent="0.25">
      <c r="A1117" s="319" t="s">
        <v>532</v>
      </c>
      <c r="B1117" s="319">
        <v>77447</v>
      </c>
      <c r="C1117" s="320">
        <v>1560</v>
      </c>
      <c r="D1117" s="320">
        <v>1651</v>
      </c>
      <c r="E1117" s="320">
        <v>1976</v>
      </c>
      <c r="F1117" s="320">
        <v>2613</v>
      </c>
      <c r="G1117" s="320">
        <v>3354</v>
      </c>
      <c r="H1117" s="320">
        <v>3857</v>
      </c>
      <c r="I1117" s="320">
        <v>4360</v>
      </c>
    </row>
    <row r="1118" spans="1:9" x14ac:dyDescent="0.25">
      <c r="A1118" s="319" t="s">
        <v>532</v>
      </c>
      <c r="B1118" s="319">
        <v>77449</v>
      </c>
      <c r="C1118" s="320">
        <v>1898</v>
      </c>
      <c r="D1118" s="320">
        <v>2015</v>
      </c>
      <c r="E1118" s="320">
        <v>2405</v>
      </c>
      <c r="F1118" s="320">
        <v>3172</v>
      </c>
      <c r="G1118" s="320">
        <v>4082</v>
      </c>
      <c r="H1118" s="320">
        <v>4694</v>
      </c>
      <c r="I1118" s="320">
        <v>5306</v>
      </c>
    </row>
    <row r="1119" spans="1:9" x14ac:dyDescent="0.25">
      <c r="A1119" s="319" t="s">
        <v>532</v>
      </c>
      <c r="B1119" s="319">
        <v>77450</v>
      </c>
      <c r="C1119" s="320">
        <v>1742</v>
      </c>
      <c r="D1119" s="320">
        <v>1833</v>
      </c>
      <c r="E1119" s="320">
        <v>2197</v>
      </c>
      <c r="F1119" s="320">
        <v>2899</v>
      </c>
      <c r="G1119" s="320">
        <v>3731</v>
      </c>
      <c r="H1119" s="320">
        <v>4290</v>
      </c>
      <c r="I1119" s="320">
        <v>4850</v>
      </c>
    </row>
    <row r="1120" spans="1:9" x14ac:dyDescent="0.25">
      <c r="A1120" s="319" t="s">
        <v>532</v>
      </c>
      <c r="B1120" s="319">
        <v>77451</v>
      </c>
      <c r="C1120" s="320">
        <v>1092</v>
      </c>
      <c r="D1120" s="320">
        <v>1157</v>
      </c>
      <c r="E1120" s="320">
        <v>1378</v>
      </c>
      <c r="F1120" s="320">
        <v>1820</v>
      </c>
      <c r="G1120" s="320">
        <v>2353</v>
      </c>
      <c r="H1120" s="320">
        <v>2705</v>
      </c>
      <c r="I1120" s="320">
        <v>3058</v>
      </c>
    </row>
    <row r="1121" spans="1:9" x14ac:dyDescent="0.25">
      <c r="A1121" s="319" t="s">
        <v>532</v>
      </c>
      <c r="B1121" s="319">
        <v>77459</v>
      </c>
      <c r="C1121" s="320">
        <v>2093</v>
      </c>
      <c r="D1121" s="320">
        <v>2223</v>
      </c>
      <c r="E1121" s="320">
        <v>2652</v>
      </c>
      <c r="F1121" s="320">
        <v>3497</v>
      </c>
      <c r="G1121" s="320">
        <v>4498</v>
      </c>
      <c r="H1121" s="320">
        <v>5172</v>
      </c>
      <c r="I1121" s="320">
        <v>5847</v>
      </c>
    </row>
    <row r="1122" spans="1:9" x14ac:dyDescent="0.25">
      <c r="A1122" s="319" t="s">
        <v>532</v>
      </c>
      <c r="B1122" s="319">
        <v>77461</v>
      </c>
      <c r="C1122" s="320">
        <v>1326</v>
      </c>
      <c r="D1122" s="320">
        <v>1404</v>
      </c>
      <c r="E1122" s="320">
        <v>1677</v>
      </c>
      <c r="F1122" s="320">
        <v>2210</v>
      </c>
      <c r="G1122" s="320">
        <v>2847</v>
      </c>
      <c r="H1122" s="320">
        <v>3273</v>
      </c>
      <c r="I1122" s="320">
        <v>3701</v>
      </c>
    </row>
    <row r="1123" spans="1:9" x14ac:dyDescent="0.25">
      <c r="A1123" s="319" t="s">
        <v>532</v>
      </c>
      <c r="B1123" s="319">
        <v>77464</v>
      </c>
      <c r="C1123" s="320">
        <v>1105</v>
      </c>
      <c r="D1123" s="320">
        <v>1170</v>
      </c>
      <c r="E1123" s="320">
        <v>1404</v>
      </c>
      <c r="F1123" s="320">
        <v>1859</v>
      </c>
      <c r="G1123" s="320">
        <v>2379</v>
      </c>
      <c r="H1123" s="320">
        <v>2735</v>
      </c>
      <c r="I1123" s="320">
        <v>3092</v>
      </c>
    </row>
    <row r="1124" spans="1:9" x14ac:dyDescent="0.25">
      <c r="A1124" s="319" t="s">
        <v>532</v>
      </c>
      <c r="B1124" s="319">
        <v>77466</v>
      </c>
      <c r="C1124" s="320">
        <v>1183</v>
      </c>
      <c r="D1124" s="320">
        <v>1248</v>
      </c>
      <c r="E1124" s="320">
        <v>1495</v>
      </c>
      <c r="F1124" s="320">
        <v>1976</v>
      </c>
      <c r="G1124" s="320">
        <v>2535</v>
      </c>
      <c r="H1124" s="320">
        <v>2914</v>
      </c>
      <c r="I1124" s="320">
        <v>3295</v>
      </c>
    </row>
    <row r="1125" spans="1:9" x14ac:dyDescent="0.25">
      <c r="A1125" s="319" t="s">
        <v>532</v>
      </c>
      <c r="B1125" s="319">
        <v>77469</v>
      </c>
      <c r="C1125" s="320">
        <v>1404</v>
      </c>
      <c r="D1125" s="320">
        <v>1495</v>
      </c>
      <c r="E1125" s="320">
        <v>1781</v>
      </c>
      <c r="F1125" s="320">
        <v>2353</v>
      </c>
      <c r="G1125" s="320">
        <v>3016</v>
      </c>
      <c r="H1125" s="320">
        <v>3468</v>
      </c>
      <c r="I1125" s="320">
        <v>3920</v>
      </c>
    </row>
    <row r="1126" spans="1:9" x14ac:dyDescent="0.25">
      <c r="A1126" s="319" t="s">
        <v>532</v>
      </c>
      <c r="B1126" s="319">
        <v>77471</v>
      </c>
      <c r="C1126" s="320">
        <v>1352</v>
      </c>
      <c r="D1126" s="320">
        <v>1430</v>
      </c>
      <c r="E1126" s="320">
        <v>1703</v>
      </c>
      <c r="F1126" s="320">
        <v>2249</v>
      </c>
      <c r="G1126" s="320">
        <v>2886</v>
      </c>
      <c r="H1126" s="320">
        <v>3318</v>
      </c>
      <c r="I1126" s="320">
        <v>3751</v>
      </c>
    </row>
    <row r="1127" spans="1:9" x14ac:dyDescent="0.25">
      <c r="A1127" s="319" t="s">
        <v>532</v>
      </c>
      <c r="B1127" s="319">
        <v>77476</v>
      </c>
      <c r="C1127" s="320">
        <v>923</v>
      </c>
      <c r="D1127" s="320">
        <v>1014</v>
      </c>
      <c r="E1127" s="320">
        <v>1183</v>
      </c>
      <c r="F1127" s="320">
        <v>1612</v>
      </c>
      <c r="G1127" s="320">
        <v>2002</v>
      </c>
      <c r="H1127" s="320">
        <v>2302</v>
      </c>
      <c r="I1127" s="320">
        <v>2602</v>
      </c>
    </row>
    <row r="1128" spans="1:9" x14ac:dyDescent="0.25">
      <c r="A1128" s="319" t="s">
        <v>532</v>
      </c>
      <c r="B1128" s="319">
        <v>77477</v>
      </c>
      <c r="C1128" s="320">
        <v>1547</v>
      </c>
      <c r="D1128" s="320">
        <v>1638</v>
      </c>
      <c r="E1128" s="320">
        <v>1963</v>
      </c>
      <c r="F1128" s="320">
        <v>2587</v>
      </c>
      <c r="G1128" s="320">
        <v>3328</v>
      </c>
      <c r="H1128" s="320">
        <v>3827</v>
      </c>
      <c r="I1128" s="320">
        <v>4326</v>
      </c>
    </row>
    <row r="1129" spans="1:9" x14ac:dyDescent="0.25">
      <c r="A1129" s="319" t="s">
        <v>532</v>
      </c>
      <c r="B1129" s="319">
        <v>77478</v>
      </c>
      <c r="C1129" s="320">
        <v>1898</v>
      </c>
      <c r="D1129" s="320">
        <v>2015</v>
      </c>
      <c r="E1129" s="320">
        <v>2405</v>
      </c>
      <c r="F1129" s="320">
        <v>3172</v>
      </c>
      <c r="G1129" s="320">
        <v>4082</v>
      </c>
      <c r="H1129" s="320">
        <v>4694</v>
      </c>
      <c r="I1129" s="320">
        <v>5306</v>
      </c>
    </row>
    <row r="1130" spans="1:9" x14ac:dyDescent="0.25">
      <c r="A1130" s="319" t="s">
        <v>532</v>
      </c>
      <c r="B1130" s="319">
        <v>77479</v>
      </c>
      <c r="C1130" s="320">
        <v>2093</v>
      </c>
      <c r="D1130" s="320">
        <v>2223</v>
      </c>
      <c r="E1130" s="320">
        <v>2652</v>
      </c>
      <c r="F1130" s="320">
        <v>3497</v>
      </c>
      <c r="G1130" s="320">
        <v>4498</v>
      </c>
      <c r="H1130" s="320">
        <v>5172</v>
      </c>
      <c r="I1130" s="320">
        <v>5847</v>
      </c>
    </row>
    <row r="1131" spans="1:9" x14ac:dyDescent="0.25">
      <c r="A1131" s="319" t="s">
        <v>532</v>
      </c>
      <c r="B1131" s="319">
        <v>77481</v>
      </c>
      <c r="C1131" s="320">
        <v>1521</v>
      </c>
      <c r="D1131" s="320">
        <v>1651</v>
      </c>
      <c r="E1131" s="320">
        <v>1950</v>
      </c>
      <c r="F1131" s="320">
        <v>2574</v>
      </c>
      <c r="G1131" s="320">
        <v>3302</v>
      </c>
      <c r="H1131" s="320">
        <v>3797</v>
      </c>
      <c r="I1131" s="320">
        <v>4292</v>
      </c>
    </row>
    <row r="1132" spans="1:9" x14ac:dyDescent="0.25">
      <c r="A1132" s="319" t="s">
        <v>532</v>
      </c>
      <c r="B1132" s="319">
        <v>77484</v>
      </c>
      <c r="C1132" s="320">
        <v>1209</v>
      </c>
      <c r="D1132" s="320">
        <v>1274</v>
      </c>
      <c r="E1132" s="320">
        <v>1521</v>
      </c>
      <c r="F1132" s="320">
        <v>2015</v>
      </c>
      <c r="G1132" s="320">
        <v>2587</v>
      </c>
      <c r="H1132" s="320">
        <v>2974</v>
      </c>
      <c r="I1132" s="320">
        <v>3363</v>
      </c>
    </row>
    <row r="1133" spans="1:9" x14ac:dyDescent="0.25">
      <c r="A1133" s="319" t="s">
        <v>532</v>
      </c>
      <c r="B1133" s="319">
        <v>77485</v>
      </c>
      <c r="C1133" s="320">
        <v>923</v>
      </c>
      <c r="D1133" s="320">
        <v>1014</v>
      </c>
      <c r="E1133" s="320">
        <v>1183</v>
      </c>
      <c r="F1133" s="320">
        <v>1612</v>
      </c>
      <c r="G1133" s="320">
        <v>2002</v>
      </c>
      <c r="H1133" s="320">
        <v>2302</v>
      </c>
      <c r="I1133" s="320">
        <v>2602</v>
      </c>
    </row>
    <row r="1134" spans="1:9" x14ac:dyDescent="0.25">
      <c r="A1134" s="319" t="s">
        <v>532</v>
      </c>
      <c r="B1134" s="319">
        <v>77487</v>
      </c>
      <c r="C1134" s="320">
        <v>1794</v>
      </c>
      <c r="D1134" s="320">
        <v>1885</v>
      </c>
      <c r="E1134" s="320">
        <v>2262</v>
      </c>
      <c r="F1134" s="320">
        <v>2990</v>
      </c>
      <c r="G1134" s="320">
        <v>3835</v>
      </c>
      <c r="H1134" s="320">
        <v>4409</v>
      </c>
      <c r="I1134" s="320">
        <v>4985</v>
      </c>
    </row>
    <row r="1135" spans="1:9" x14ac:dyDescent="0.25">
      <c r="A1135" s="319" t="s">
        <v>532</v>
      </c>
      <c r="B1135" s="319">
        <v>77489</v>
      </c>
      <c r="C1135" s="320">
        <v>1794</v>
      </c>
      <c r="D1135" s="320">
        <v>1885</v>
      </c>
      <c r="E1135" s="320">
        <v>2262</v>
      </c>
      <c r="F1135" s="320">
        <v>2990</v>
      </c>
      <c r="G1135" s="320">
        <v>3835</v>
      </c>
      <c r="H1135" s="320">
        <v>4409</v>
      </c>
      <c r="I1135" s="320">
        <v>4985</v>
      </c>
    </row>
    <row r="1136" spans="1:9" x14ac:dyDescent="0.25">
      <c r="A1136" s="319" t="s">
        <v>532</v>
      </c>
      <c r="B1136" s="319">
        <v>77491</v>
      </c>
      <c r="C1136" s="320">
        <v>1365</v>
      </c>
      <c r="D1136" s="320">
        <v>1443</v>
      </c>
      <c r="E1136" s="320">
        <v>1729</v>
      </c>
      <c r="F1136" s="320">
        <v>2288</v>
      </c>
      <c r="G1136" s="320">
        <v>2938</v>
      </c>
      <c r="H1136" s="320">
        <v>3378</v>
      </c>
      <c r="I1136" s="320">
        <v>3819</v>
      </c>
    </row>
    <row r="1137" spans="1:9" x14ac:dyDescent="0.25">
      <c r="A1137" s="319" t="s">
        <v>532</v>
      </c>
      <c r="B1137" s="319">
        <v>77492</v>
      </c>
      <c r="C1137" s="320">
        <v>1365</v>
      </c>
      <c r="D1137" s="320">
        <v>1443</v>
      </c>
      <c r="E1137" s="320">
        <v>1729</v>
      </c>
      <c r="F1137" s="320">
        <v>2288</v>
      </c>
      <c r="G1137" s="320">
        <v>2938</v>
      </c>
      <c r="H1137" s="320">
        <v>3378</v>
      </c>
      <c r="I1137" s="320">
        <v>3819</v>
      </c>
    </row>
    <row r="1138" spans="1:9" x14ac:dyDescent="0.25">
      <c r="A1138" s="319" t="s">
        <v>532</v>
      </c>
      <c r="B1138" s="319">
        <v>77493</v>
      </c>
      <c r="C1138" s="320">
        <v>1820</v>
      </c>
      <c r="D1138" s="320">
        <v>1924</v>
      </c>
      <c r="E1138" s="320">
        <v>2301</v>
      </c>
      <c r="F1138" s="320">
        <v>3042</v>
      </c>
      <c r="G1138" s="320">
        <v>3900</v>
      </c>
      <c r="H1138" s="320">
        <v>4485</v>
      </c>
      <c r="I1138" s="320">
        <v>5070</v>
      </c>
    </row>
    <row r="1139" spans="1:9" x14ac:dyDescent="0.25">
      <c r="A1139" s="319" t="s">
        <v>532</v>
      </c>
      <c r="B1139" s="319">
        <v>77494</v>
      </c>
      <c r="C1139" s="320">
        <v>2093</v>
      </c>
      <c r="D1139" s="320">
        <v>2223</v>
      </c>
      <c r="E1139" s="320">
        <v>2652</v>
      </c>
      <c r="F1139" s="320">
        <v>3497</v>
      </c>
      <c r="G1139" s="320">
        <v>4498</v>
      </c>
      <c r="H1139" s="320">
        <v>5172</v>
      </c>
      <c r="I1139" s="320">
        <v>5847</v>
      </c>
    </row>
    <row r="1140" spans="1:9" x14ac:dyDescent="0.25">
      <c r="A1140" s="319" t="s">
        <v>532</v>
      </c>
      <c r="B1140" s="319">
        <v>77496</v>
      </c>
      <c r="C1140" s="320">
        <v>1794</v>
      </c>
      <c r="D1140" s="320">
        <v>1885</v>
      </c>
      <c r="E1140" s="320">
        <v>2262</v>
      </c>
      <c r="F1140" s="320">
        <v>2990</v>
      </c>
      <c r="G1140" s="320">
        <v>3835</v>
      </c>
      <c r="H1140" s="320">
        <v>4409</v>
      </c>
      <c r="I1140" s="320">
        <v>4985</v>
      </c>
    </row>
    <row r="1141" spans="1:9" x14ac:dyDescent="0.25">
      <c r="A1141" s="319" t="s">
        <v>532</v>
      </c>
      <c r="B1141" s="319">
        <v>77497</v>
      </c>
      <c r="C1141" s="320">
        <v>1794</v>
      </c>
      <c r="D1141" s="320">
        <v>1885</v>
      </c>
      <c r="E1141" s="320">
        <v>2262</v>
      </c>
      <c r="F1141" s="320">
        <v>2990</v>
      </c>
      <c r="G1141" s="320">
        <v>3835</v>
      </c>
      <c r="H1141" s="320">
        <v>4409</v>
      </c>
      <c r="I1141" s="320">
        <v>4985</v>
      </c>
    </row>
    <row r="1142" spans="1:9" x14ac:dyDescent="0.25">
      <c r="A1142" s="319" t="s">
        <v>532</v>
      </c>
      <c r="B1142" s="319">
        <v>77498</v>
      </c>
      <c r="C1142" s="320">
        <v>1963</v>
      </c>
      <c r="D1142" s="320">
        <v>2080</v>
      </c>
      <c r="E1142" s="320">
        <v>2483</v>
      </c>
      <c r="F1142" s="320">
        <v>3276</v>
      </c>
      <c r="G1142" s="320">
        <v>4212</v>
      </c>
      <c r="H1142" s="320">
        <v>4843</v>
      </c>
      <c r="I1142" s="320">
        <v>5475</v>
      </c>
    </row>
    <row r="1143" spans="1:9" x14ac:dyDescent="0.25">
      <c r="A1143" s="319" t="s">
        <v>532</v>
      </c>
      <c r="B1143" s="319">
        <v>77501</v>
      </c>
      <c r="C1143" s="320">
        <v>1365</v>
      </c>
      <c r="D1143" s="320">
        <v>1443</v>
      </c>
      <c r="E1143" s="320">
        <v>1729</v>
      </c>
      <c r="F1143" s="320">
        <v>2288</v>
      </c>
      <c r="G1143" s="320">
        <v>2938</v>
      </c>
      <c r="H1143" s="320">
        <v>3378</v>
      </c>
      <c r="I1143" s="320">
        <v>3819</v>
      </c>
    </row>
    <row r="1144" spans="1:9" x14ac:dyDescent="0.25">
      <c r="A1144" s="319" t="s">
        <v>532</v>
      </c>
      <c r="B1144" s="319">
        <v>77502</v>
      </c>
      <c r="C1144" s="320">
        <v>1235</v>
      </c>
      <c r="D1144" s="320">
        <v>1300</v>
      </c>
      <c r="E1144" s="320">
        <v>1560</v>
      </c>
      <c r="F1144" s="320">
        <v>2054</v>
      </c>
      <c r="G1144" s="320">
        <v>2652</v>
      </c>
      <c r="H1144" s="320">
        <v>3049</v>
      </c>
      <c r="I1144" s="320">
        <v>3447</v>
      </c>
    </row>
    <row r="1145" spans="1:9" x14ac:dyDescent="0.25">
      <c r="A1145" s="319" t="s">
        <v>532</v>
      </c>
      <c r="B1145" s="319">
        <v>77503</v>
      </c>
      <c r="C1145" s="320">
        <v>1183</v>
      </c>
      <c r="D1145" s="320">
        <v>1248</v>
      </c>
      <c r="E1145" s="320">
        <v>1495</v>
      </c>
      <c r="F1145" s="320">
        <v>1976</v>
      </c>
      <c r="G1145" s="320">
        <v>2535</v>
      </c>
      <c r="H1145" s="320">
        <v>2914</v>
      </c>
      <c r="I1145" s="320">
        <v>3295</v>
      </c>
    </row>
    <row r="1146" spans="1:9" x14ac:dyDescent="0.25">
      <c r="A1146" s="319" t="s">
        <v>532</v>
      </c>
      <c r="B1146" s="319">
        <v>77504</v>
      </c>
      <c r="C1146" s="320">
        <v>1235</v>
      </c>
      <c r="D1146" s="320">
        <v>1300</v>
      </c>
      <c r="E1146" s="320">
        <v>1560</v>
      </c>
      <c r="F1146" s="320">
        <v>2054</v>
      </c>
      <c r="G1146" s="320">
        <v>2652</v>
      </c>
      <c r="H1146" s="320">
        <v>3049</v>
      </c>
      <c r="I1146" s="320">
        <v>3447</v>
      </c>
    </row>
    <row r="1147" spans="1:9" x14ac:dyDescent="0.25">
      <c r="A1147" s="319" t="s">
        <v>532</v>
      </c>
      <c r="B1147" s="319">
        <v>77505</v>
      </c>
      <c r="C1147" s="320">
        <v>1521</v>
      </c>
      <c r="D1147" s="320">
        <v>1612</v>
      </c>
      <c r="E1147" s="320">
        <v>1924</v>
      </c>
      <c r="F1147" s="320">
        <v>2535</v>
      </c>
      <c r="G1147" s="320">
        <v>3263</v>
      </c>
      <c r="H1147" s="320">
        <v>3751</v>
      </c>
      <c r="I1147" s="320">
        <v>4241</v>
      </c>
    </row>
    <row r="1148" spans="1:9" x14ac:dyDescent="0.25">
      <c r="A1148" s="319" t="s">
        <v>532</v>
      </c>
      <c r="B1148" s="319">
        <v>77506</v>
      </c>
      <c r="C1148" s="320">
        <v>1131</v>
      </c>
      <c r="D1148" s="320">
        <v>1196</v>
      </c>
      <c r="E1148" s="320">
        <v>1430</v>
      </c>
      <c r="F1148" s="320">
        <v>1885</v>
      </c>
      <c r="G1148" s="320">
        <v>2431</v>
      </c>
      <c r="H1148" s="320">
        <v>2795</v>
      </c>
      <c r="I1148" s="320">
        <v>3160</v>
      </c>
    </row>
    <row r="1149" spans="1:9" x14ac:dyDescent="0.25">
      <c r="A1149" s="319" t="s">
        <v>532</v>
      </c>
      <c r="B1149" s="319">
        <v>77507</v>
      </c>
      <c r="C1149" s="320">
        <v>1807</v>
      </c>
      <c r="D1149" s="320">
        <v>1911</v>
      </c>
      <c r="E1149" s="320">
        <v>2288</v>
      </c>
      <c r="F1149" s="320">
        <v>3016</v>
      </c>
      <c r="G1149" s="320">
        <v>3887</v>
      </c>
      <c r="H1149" s="320">
        <v>4469</v>
      </c>
      <c r="I1149" s="320">
        <v>5053</v>
      </c>
    </row>
    <row r="1150" spans="1:9" x14ac:dyDescent="0.25">
      <c r="A1150" s="319" t="s">
        <v>532</v>
      </c>
      <c r="B1150" s="319">
        <v>77508</v>
      </c>
      <c r="C1150" s="320">
        <v>1365</v>
      </c>
      <c r="D1150" s="320">
        <v>1443</v>
      </c>
      <c r="E1150" s="320">
        <v>1729</v>
      </c>
      <c r="F1150" s="320">
        <v>2288</v>
      </c>
      <c r="G1150" s="320">
        <v>2938</v>
      </c>
      <c r="H1150" s="320">
        <v>3378</v>
      </c>
      <c r="I1150" s="320">
        <v>3819</v>
      </c>
    </row>
    <row r="1151" spans="1:9" x14ac:dyDescent="0.25">
      <c r="A1151" s="319" t="s">
        <v>532</v>
      </c>
      <c r="B1151" s="319">
        <v>77510</v>
      </c>
      <c r="C1151" s="320">
        <v>1105</v>
      </c>
      <c r="D1151" s="320">
        <v>1170</v>
      </c>
      <c r="E1151" s="320">
        <v>1404</v>
      </c>
      <c r="F1151" s="320">
        <v>1859</v>
      </c>
      <c r="G1151" s="320">
        <v>2379</v>
      </c>
      <c r="H1151" s="320">
        <v>2735</v>
      </c>
      <c r="I1151" s="320">
        <v>3092</v>
      </c>
    </row>
    <row r="1152" spans="1:9" x14ac:dyDescent="0.25">
      <c r="A1152" s="319" t="s">
        <v>532</v>
      </c>
      <c r="B1152" s="319">
        <v>77511</v>
      </c>
      <c r="C1152" s="320">
        <v>1196</v>
      </c>
      <c r="D1152" s="320">
        <v>1469</v>
      </c>
      <c r="E1152" s="320">
        <v>1651</v>
      </c>
      <c r="F1152" s="320">
        <v>2145</v>
      </c>
      <c r="G1152" s="320">
        <v>2808</v>
      </c>
      <c r="H1152" s="320">
        <v>3229</v>
      </c>
      <c r="I1152" s="320">
        <v>3650</v>
      </c>
    </row>
    <row r="1153" spans="1:9" x14ac:dyDescent="0.25">
      <c r="A1153" s="319" t="s">
        <v>532</v>
      </c>
      <c r="B1153" s="319">
        <v>77514</v>
      </c>
      <c r="C1153" s="320">
        <v>1079</v>
      </c>
      <c r="D1153" s="320">
        <v>1144</v>
      </c>
      <c r="E1153" s="320">
        <v>1365</v>
      </c>
      <c r="F1153" s="320">
        <v>1807</v>
      </c>
      <c r="G1153" s="320">
        <v>2314</v>
      </c>
      <c r="H1153" s="320">
        <v>2661</v>
      </c>
      <c r="I1153" s="320">
        <v>3008</v>
      </c>
    </row>
    <row r="1154" spans="1:9" x14ac:dyDescent="0.25">
      <c r="A1154" s="319" t="s">
        <v>532</v>
      </c>
      <c r="B1154" s="319">
        <v>77517</v>
      </c>
      <c r="C1154" s="320">
        <v>1261</v>
      </c>
      <c r="D1154" s="320">
        <v>1339</v>
      </c>
      <c r="E1154" s="320">
        <v>1599</v>
      </c>
      <c r="F1154" s="320">
        <v>2106</v>
      </c>
      <c r="G1154" s="320">
        <v>2717</v>
      </c>
      <c r="H1154" s="320">
        <v>3123</v>
      </c>
      <c r="I1154" s="320">
        <v>3532</v>
      </c>
    </row>
    <row r="1155" spans="1:9" x14ac:dyDescent="0.25">
      <c r="A1155" s="319" t="s">
        <v>532</v>
      </c>
      <c r="B1155" s="319">
        <v>77518</v>
      </c>
      <c r="C1155" s="320">
        <v>1209</v>
      </c>
      <c r="D1155" s="320">
        <v>1274</v>
      </c>
      <c r="E1155" s="320">
        <v>1521</v>
      </c>
      <c r="F1155" s="320">
        <v>2015</v>
      </c>
      <c r="G1155" s="320">
        <v>2587</v>
      </c>
      <c r="H1155" s="320">
        <v>2974</v>
      </c>
      <c r="I1155" s="320">
        <v>3363</v>
      </c>
    </row>
    <row r="1156" spans="1:9" x14ac:dyDescent="0.25">
      <c r="A1156" s="319" t="s">
        <v>532</v>
      </c>
      <c r="B1156" s="319">
        <v>77520</v>
      </c>
      <c r="C1156" s="320">
        <v>1170</v>
      </c>
      <c r="D1156" s="320">
        <v>1235</v>
      </c>
      <c r="E1156" s="320">
        <v>1482</v>
      </c>
      <c r="F1156" s="320">
        <v>1963</v>
      </c>
      <c r="G1156" s="320">
        <v>2509</v>
      </c>
      <c r="H1156" s="320">
        <v>2884</v>
      </c>
      <c r="I1156" s="320">
        <v>3261</v>
      </c>
    </row>
    <row r="1157" spans="1:9" x14ac:dyDescent="0.25">
      <c r="A1157" s="319" t="s">
        <v>532</v>
      </c>
      <c r="B1157" s="319">
        <v>77521</v>
      </c>
      <c r="C1157" s="320">
        <v>1287</v>
      </c>
      <c r="D1157" s="320">
        <v>1365</v>
      </c>
      <c r="E1157" s="320">
        <v>1625</v>
      </c>
      <c r="F1157" s="320">
        <v>2145</v>
      </c>
      <c r="G1157" s="320">
        <v>2756</v>
      </c>
      <c r="H1157" s="320">
        <v>3169</v>
      </c>
      <c r="I1157" s="320">
        <v>3582</v>
      </c>
    </row>
    <row r="1158" spans="1:9" x14ac:dyDescent="0.25">
      <c r="A1158" s="319" t="s">
        <v>532</v>
      </c>
      <c r="B1158" s="319">
        <v>77522</v>
      </c>
      <c r="C1158" s="320">
        <v>1365</v>
      </c>
      <c r="D1158" s="320">
        <v>1443</v>
      </c>
      <c r="E1158" s="320">
        <v>1729</v>
      </c>
      <c r="F1158" s="320">
        <v>2288</v>
      </c>
      <c r="G1158" s="320">
        <v>2938</v>
      </c>
      <c r="H1158" s="320">
        <v>3378</v>
      </c>
      <c r="I1158" s="320">
        <v>3819</v>
      </c>
    </row>
    <row r="1159" spans="1:9" x14ac:dyDescent="0.25">
      <c r="A1159" s="319" t="s">
        <v>532</v>
      </c>
      <c r="B1159" s="319">
        <v>77523</v>
      </c>
      <c r="C1159" s="320">
        <v>1313</v>
      </c>
      <c r="D1159" s="320">
        <v>1391</v>
      </c>
      <c r="E1159" s="320">
        <v>1664</v>
      </c>
      <c r="F1159" s="320">
        <v>2197</v>
      </c>
      <c r="G1159" s="320">
        <v>2821</v>
      </c>
      <c r="H1159" s="320">
        <v>3243</v>
      </c>
      <c r="I1159" s="320">
        <v>3667</v>
      </c>
    </row>
    <row r="1160" spans="1:9" x14ac:dyDescent="0.25">
      <c r="A1160" s="319" t="s">
        <v>532</v>
      </c>
      <c r="B1160" s="319">
        <v>77530</v>
      </c>
      <c r="C1160" s="320">
        <v>1105</v>
      </c>
      <c r="D1160" s="320">
        <v>1157</v>
      </c>
      <c r="E1160" s="320">
        <v>1391</v>
      </c>
      <c r="F1160" s="320">
        <v>1833</v>
      </c>
      <c r="G1160" s="320">
        <v>2366</v>
      </c>
      <c r="H1160" s="320">
        <v>2720</v>
      </c>
      <c r="I1160" s="320">
        <v>3075</v>
      </c>
    </row>
    <row r="1161" spans="1:9" x14ac:dyDescent="0.25">
      <c r="A1161" s="319" t="s">
        <v>532</v>
      </c>
      <c r="B1161" s="319">
        <v>77532</v>
      </c>
      <c r="C1161" s="320">
        <v>1183</v>
      </c>
      <c r="D1161" s="320">
        <v>1248</v>
      </c>
      <c r="E1161" s="320">
        <v>1495</v>
      </c>
      <c r="F1161" s="320">
        <v>1976</v>
      </c>
      <c r="G1161" s="320">
        <v>2535</v>
      </c>
      <c r="H1161" s="320">
        <v>2914</v>
      </c>
      <c r="I1161" s="320">
        <v>3295</v>
      </c>
    </row>
    <row r="1162" spans="1:9" x14ac:dyDescent="0.25">
      <c r="A1162" s="319" t="s">
        <v>532</v>
      </c>
      <c r="B1162" s="319">
        <v>77533</v>
      </c>
      <c r="C1162" s="320">
        <v>936</v>
      </c>
      <c r="D1162" s="320">
        <v>988</v>
      </c>
      <c r="E1162" s="320">
        <v>1183</v>
      </c>
      <c r="F1162" s="320">
        <v>1560</v>
      </c>
      <c r="G1162" s="320">
        <v>2002</v>
      </c>
      <c r="H1162" s="320">
        <v>2302</v>
      </c>
      <c r="I1162" s="320">
        <v>2602</v>
      </c>
    </row>
    <row r="1163" spans="1:9" x14ac:dyDescent="0.25">
      <c r="A1163" s="319" t="s">
        <v>532</v>
      </c>
      <c r="B1163" s="319">
        <v>77535</v>
      </c>
      <c r="C1163" s="320">
        <v>1144</v>
      </c>
      <c r="D1163" s="320">
        <v>1209</v>
      </c>
      <c r="E1163" s="320">
        <v>1443</v>
      </c>
      <c r="F1163" s="320">
        <v>1911</v>
      </c>
      <c r="G1163" s="320">
        <v>2444</v>
      </c>
      <c r="H1163" s="320">
        <v>2810</v>
      </c>
      <c r="I1163" s="320">
        <v>3177</v>
      </c>
    </row>
    <row r="1164" spans="1:9" x14ac:dyDescent="0.25">
      <c r="A1164" s="319" t="s">
        <v>532</v>
      </c>
      <c r="B1164" s="319">
        <v>77536</v>
      </c>
      <c r="C1164" s="320">
        <v>1469</v>
      </c>
      <c r="D1164" s="320">
        <v>1560</v>
      </c>
      <c r="E1164" s="320">
        <v>1859</v>
      </c>
      <c r="F1164" s="320">
        <v>2457</v>
      </c>
      <c r="G1164" s="320">
        <v>3159</v>
      </c>
      <c r="H1164" s="320">
        <v>3632</v>
      </c>
      <c r="I1164" s="320">
        <v>4106</v>
      </c>
    </row>
    <row r="1165" spans="1:9" x14ac:dyDescent="0.25">
      <c r="A1165" s="319" t="s">
        <v>532</v>
      </c>
      <c r="B1165" s="319">
        <v>77538</v>
      </c>
      <c r="C1165" s="320">
        <v>1014</v>
      </c>
      <c r="D1165" s="320">
        <v>1066</v>
      </c>
      <c r="E1165" s="320">
        <v>1287</v>
      </c>
      <c r="F1165" s="320">
        <v>1690</v>
      </c>
      <c r="G1165" s="320">
        <v>2093</v>
      </c>
      <c r="H1165" s="320">
        <v>2406</v>
      </c>
      <c r="I1165" s="320">
        <v>2720</v>
      </c>
    </row>
    <row r="1166" spans="1:9" x14ac:dyDescent="0.25">
      <c r="A1166" s="319" t="s">
        <v>532</v>
      </c>
      <c r="B1166" s="319">
        <v>77539</v>
      </c>
      <c r="C1166" s="320">
        <v>1365</v>
      </c>
      <c r="D1166" s="320">
        <v>1443</v>
      </c>
      <c r="E1166" s="320">
        <v>1729</v>
      </c>
      <c r="F1166" s="320">
        <v>2288</v>
      </c>
      <c r="G1166" s="320">
        <v>2938</v>
      </c>
      <c r="H1166" s="320">
        <v>3378</v>
      </c>
      <c r="I1166" s="320">
        <v>3819</v>
      </c>
    </row>
    <row r="1167" spans="1:9" x14ac:dyDescent="0.25">
      <c r="A1167" s="319" t="s">
        <v>532</v>
      </c>
      <c r="B1167" s="319">
        <v>77545</v>
      </c>
      <c r="C1167" s="320">
        <v>2041</v>
      </c>
      <c r="D1167" s="320">
        <v>2158</v>
      </c>
      <c r="E1167" s="320">
        <v>2587</v>
      </c>
      <c r="F1167" s="320">
        <v>3419</v>
      </c>
      <c r="G1167" s="320">
        <v>4394</v>
      </c>
      <c r="H1167" s="320">
        <v>5053</v>
      </c>
      <c r="I1167" s="320">
        <v>5712</v>
      </c>
    </row>
    <row r="1168" spans="1:9" x14ac:dyDescent="0.25">
      <c r="A1168" s="319" t="s">
        <v>532</v>
      </c>
      <c r="B1168" s="319">
        <v>77546</v>
      </c>
      <c r="C1168" s="320">
        <v>1768</v>
      </c>
      <c r="D1168" s="320">
        <v>1872</v>
      </c>
      <c r="E1168" s="320">
        <v>2236</v>
      </c>
      <c r="F1168" s="320">
        <v>2951</v>
      </c>
      <c r="G1168" s="320">
        <v>3796</v>
      </c>
      <c r="H1168" s="320">
        <v>4365</v>
      </c>
      <c r="I1168" s="320">
        <v>4934</v>
      </c>
    </row>
    <row r="1169" spans="1:9" x14ac:dyDescent="0.25">
      <c r="A1169" s="319" t="s">
        <v>532</v>
      </c>
      <c r="B1169" s="319">
        <v>77547</v>
      </c>
      <c r="C1169" s="320">
        <v>1222</v>
      </c>
      <c r="D1169" s="320">
        <v>1300</v>
      </c>
      <c r="E1169" s="320">
        <v>1547</v>
      </c>
      <c r="F1169" s="320">
        <v>2041</v>
      </c>
      <c r="G1169" s="320">
        <v>2626</v>
      </c>
      <c r="H1169" s="320">
        <v>3019</v>
      </c>
      <c r="I1169" s="320">
        <v>3413</v>
      </c>
    </row>
    <row r="1170" spans="1:9" x14ac:dyDescent="0.25">
      <c r="A1170" s="319" t="s">
        <v>532</v>
      </c>
      <c r="B1170" s="319">
        <v>77549</v>
      </c>
      <c r="C1170" s="320">
        <v>1365</v>
      </c>
      <c r="D1170" s="320">
        <v>1443</v>
      </c>
      <c r="E1170" s="320">
        <v>1729</v>
      </c>
      <c r="F1170" s="320">
        <v>2288</v>
      </c>
      <c r="G1170" s="320">
        <v>2938</v>
      </c>
      <c r="H1170" s="320">
        <v>3378</v>
      </c>
      <c r="I1170" s="320">
        <v>3819</v>
      </c>
    </row>
    <row r="1171" spans="1:9" x14ac:dyDescent="0.25">
      <c r="A1171" s="319" t="s">
        <v>532</v>
      </c>
      <c r="B1171" s="319">
        <v>77550</v>
      </c>
      <c r="C1171" s="320">
        <v>1222</v>
      </c>
      <c r="D1171" s="320">
        <v>1300</v>
      </c>
      <c r="E1171" s="320">
        <v>1547</v>
      </c>
      <c r="F1171" s="320">
        <v>2041</v>
      </c>
      <c r="G1171" s="320">
        <v>2626</v>
      </c>
      <c r="H1171" s="320">
        <v>3019</v>
      </c>
      <c r="I1171" s="320">
        <v>3413</v>
      </c>
    </row>
    <row r="1172" spans="1:9" x14ac:dyDescent="0.25">
      <c r="A1172" s="319" t="s">
        <v>532</v>
      </c>
      <c r="B1172" s="319">
        <v>77551</v>
      </c>
      <c r="C1172" s="320">
        <v>1352</v>
      </c>
      <c r="D1172" s="320">
        <v>1430</v>
      </c>
      <c r="E1172" s="320">
        <v>1703</v>
      </c>
      <c r="F1172" s="320">
        <v>2249</v>
      </c>
      <c r="G1172" s="320">
        <v>2886</v>
      </c>
      <c r="H1172" s="320">
        <v>3318</v>
      </c>
      <c r="I1172" s="320">
        <v>3751</v>
      </c>
    </row>
    <row r="1173" spans="1:9" x14ac:dyDescent="0.25">
      <c r="A1173" s="319" t="s">
        <v>532</v>
      </c>
      <c r="B1173" s="319">
        <v>77552</v>
      </c>
      <c r="C1173" s="320">
        <v>1365</v>
      </c>
      <c r="D1173" s="320">
        <v>1443</v>
      </c>
      <c r="E1173" s="320">
        <v>1729</v>
      </c>
      <c r="F1173" s="320">
        <v>2288</v>
      </c>
      <c r="G1173" s="320">
        <v>2938</v>
      </c>
      <c r="H1173" s="320">
        <v>3378</v>
      </c>
      <c r="I1173" s="320">
        <v>3819</v>
      </c>
    </row>
    <row r="1174" spans="1:9" x14ac:dyDescent="0.25">
      <c r="A1174" s="319" t="s">
        <v>532</v>
      </c>
      <c r="B1174" s="319">
        <v>77553</v>
      </c>
      <c r="C1174" s="320">
        <v>1365</v>
      </c>
      <c r="D1174" s="320">
        <v>1443</v>
      </c>
      <c r="E1174" s="320">
        <v>1729</v>
      </c>
      <c r="F1174" s="320">
        <v>2288</v>
      </c>
      <c r="G1174" s="320">
        <v>2938</v>
      </c>
      <c r="H1174" s="320">
        <v>3378</v>
      </c>
      <c r="I1174" s="320">
        <v>3819</v>
      </c>
    </row>
    <row r="1175" spans="1:9" x14ac:dyDescent="0.25">
      <c r="A1175" s="319" t="s">
        <v>532</v>
      </c>
      <c r="B1175" s="319">
        <v>77554</v>
      </c>
      <c r="C1175" s="320">
        <v>1443</v>
      </c>
      <c r="D1175" s="320">
        <v>1534</v>
      </c>
      <c r="E1175" s="320">
        <v>1833</v>
      </c>
      <c r="F1175" s="320">
        <v>2418</v>
      </c>
      <c r="G1175" s="320">
        <v>3107</v>
      </c>
      <c r="H1175" s="320">
        <v>3572</v>
      </c>
      <c r="I1175" s="320">
        <v>4039</v>
      </c>
    </row>
    <row r="1176" spans="1:9" x14ac:dyDescent="0.25">
      <c r="A1176" s="319" t="s">
        <v>532</v>
      </c>
      <c r="B1176" s="319">
        <v>77555</v>
      </c>
      <c r="C1176" s="320">
        <v>1365</v>
      </c>
      <c r="D1176" s="320">
        <v>1443</v>
      </c>
      <c r="E1176" s="320">
        <v>1729</v>
      </c>
      <c r="F1176" s="320">
        <v>2288</v>
      </c>
      <c r="G1176" s="320">
        <v>2938</v>
      </c>
      <c r="H1176" s="320">
        <v>3378</v>
      </c>
      <c r="I1176" s="320">
        <v>3819</v>
      </c>
    </row>
    <row r="1177" spans="1:9" x14ac:dyDescent="0.25">
      <c r="A1177" s="319" t="s">
        <v>532</v>
      </c>
      <c r="B1177" s="319">
        <v>77560</v>
      </c>
      <c r="C1177" s="320">
        <v>1001</v>
      </c>
      <c r="D1177" s="320">
        <v>1053</v>
      </c>
      <c r="E1177" s="320">
        <v>1261</v>
      </c>
      <c r="F1177" s="320">
        <v>1664</v>
      </c>
      <c r="G1177" s="320">
        <v>2093</v>
      </c>
      <c r="H1177" s="320">
        <v>2406</v>
      </c>
      <c r="I1177" s="320">
        <v>2720</v>
      </c>
    </row>
    <row r="1178" spans="1:9" x14ac:dyDescent="0.25">
      <c r="A1178" s="319" t="s">
        <v>532</v>
      </c>
      <c r="B1178" s="319">
        <v>77561</v>
      </c>
      <c r="C1178" s="320">
        <v>1014</v>
      </c>
      <c r="D1178" s="320">
        <v>1079</v>
      </c>
      <c r="E1178" s="320">
        <v>1287</v>
      </c>
      <c r="F1178" s="320">
        <v>1703</v>
      </c>
      <c r="G1178" s="320">
        <v>2184</v>
      </c>
      <c r="H1178" s="320">
        <v>2511</v>
      </c>
      <c r="I1178" s="320">
        <v>2839</v>
      </c>
    </row>
    <row r="1179" spans="1:9" x14ac:dyDescent="0.25">
      <c r="A1179" s="319" t="s">
        <v>532</v>
      </c>
      <c r="B1179" s="319">
        <v>77562</v>
      </c>
      <c r="C1179" s="320">
        <v>1144</v>
      </c>
      <c r="D1179" s="320">
        <v>1209</v>
      </c>
      <c r="E1179" s="320">
        <v>1443</v>
      </c>
      <c r="F1179" s="320">
        <v>1911</v>
      </c>
      <c r="G1179" s="320">
        <v>2444</v>
      </c>
      <c r="H1179" s="320">
        <v>2810</v>
      </c>
      <c r="I1179" s="320">
        <v>3177</v>
      </c>
    </row>
    <row r="1180" spans="1:9" x14ac:dyDescent="0.25">
      <c r="A1180" s="319" t="s">
        <v>532</v>
      </c>
      <c r="B1180" s="319">
        <v>77563</v>
      </c>
      <c r="C1180" s="320">
        <v>1209</v>
      </c>
      <c r="D1180" s="320">
        <v>1287</v>
      </c>
      <c r="E1180" s="320">
        <v>1534</v>
      </c>
      <c r="F1180" s="320">
        <v>2028</v>
      </c>
      <c r="G1180" s="320">
        <v>2600</v>
      </c>
      <c r="H1180" s="320">
        <v>2990</v>
      </c>
      <c r="I1180" s="320">
        <v>3380</v>
      </c>
    </row>
    <row r="1181" spans="1:9" x14ac:dyDescent="0.25">
      <c r="A1181" s="319" t="s">
        <v>532</v>
      </c>
      <c r="B1181" s="319">
        <v>77564</v>
      </c>
      <c r="C1181" s="320">
        <v>1014</v>
      </c>
      <c r="D1181" s="320">
        <v>1079</v>
      </c>
      <c r="E1181" s="320">
        <v>1287</v>
      </c>
      <c r="F1181" s="320">
        <v>1703</v>
      </c>
      <c r="G1181" s="320">
        <v>2145</v>
      </c>
      <c r="H1181" s="320">
        <v>2466</v>
      </c>
      <c r="I1181" s="320">
        <v>2788</v>
      </c>
    </row>
    <row r="1182" spans="1:9" x14ac:dyDescent="0.25">
      <c r="A1182" s="319" t="s">
        <v>532</v>
      </c>
      <c r="B1182" s="319">
        <v>77565</v>
      </c>
      <c r="C1182" s="320">
        <v>1599</v>
      </c>
      <c r="D1182" s="320">
        <v>1690</v>
      </c>
      <c r="E1182" s="320">
        <v>2015</v>
      </c>
      <c r="F1182" s="320">
        <v>2665</v>
      </c>
      <c r="G1182" s="320">
        <v>3419</v>
      </c>
      <c r="H1182" s="320">
        <v>3931</v>
      </c>
      <c r="I1182" s="320">
        <v>4444</v>
      </c>
    </row>
    <row r="1183" spans="1:9" x14ac:dyDescent="0.25">
      <c r="A1183" s="319" t="s">
        <v>532</v>
      </c>
      <c r="B1183" s="319">
        <v>77568</v>
      </c>
      <c r="C1183" s="320">
        <v>1144</v>
      </c>
      <c r="D1183" s="320">
        <v>1209</v>
      </c>
      <c r="E1183" s="320">
        <v>1443</v>
      </c>
      <c r="F1183" s="320">
        <v>1911</v>
      </c>
      <c r="G1183" s="320">
        <v>2444</v>
      </c>
      <c r="H1183" s="320">
        <v>2810</v>
      </c>
      <c r="I1183" s="320">
        <v>3177</v>
      </c>
    </row>
    <row r="1184" spans="1:9" x14ac:dyDescent="0.25">
      <c r="A1184" s="319" t="s">
        <v>532</v>
      </c>
      <c r="B1184" s="319">
        <v>77571</v>
      </c>
      <c r="C1184" s="320">
        <v>1417</v>
      </c>
      <c r="D1184" s="320">
        <v>1495</v>
      </c>
      <c r="E1184" s="320">
        <v>1794</v>
      </c>
      <c r="F1184" s="320">
        <v>2366</v>
      </c>
      <c r="G1184" s="320">
        <v>3042</v>
      </c>
      <c r="H1184" s="320">
        <v>3498</v>
      </c>
      <c r="I1184" s="320">
        <v>3954</v>
      </c>
    </row>
    <row r="1185" spans="1:9" x14ac:dyDescent="0.25">
      <c r="A1185" s="319" t="s">
        <v>532</v>
      </c>
      <c r="B1185" s="319">
        <v>77572</v>
      </c>
      <c r="C1185" s="320">
        <v>1365</v>
      </c>
      <c r="D1185" s="320">
        <v>1443</v>
      </c>
      <c r="E1185" s="320">
        <v>1729</v>
      </c>
      <c r="F1185" s="320">
        <v>2288</v>
      </c>
      <c r="G1185" s="320">
        <v>2938</v>
      </c>
      <c r="H1185" s="320">
        <v>3378</v>
      </c>
      <c r="I1185" s="320">
        <v>3819</v>
      </c>
    </row>
    <row r="1186" spans="1:9" x14ac:dyDescent="0.25">
      <c r="A1186" s="319" t="s">
        <v>532</v>
      </c>
      <c r="B1186" s="319">
        <v>77573</v>
      </c>
      <c r="C1186" s="320">
        <v>1742</v>
      </c>
      <c r="D1186" s="320">
        <v>1846</v>
      </c>
      <c r="E1186" s="320">
        <v>2210</v>
      </c>
      <c r="F1186" s="320">
        <v>2912</v>
      </c>
      <c r="G1186" s="320">
        <v>3744</v>
      </c>
      <c r="H1186" s="320">
        <v>4305</v>
      </c>
      <c r="I1186" s="320">
        <v>4867</v>
      </c>
    </row>
    <row r="1187" spans="1:9" x14ac:dyDescent="0.25">
      <c r="A1187" s="319" t="s">
        <v>532</v>
      </c>
      <c r="B1187" s="319">
        <v>77574</v>
      </c>
      <c r="C1187" s="320">
        <v>1365</v>
      </c>
      <c r="D1187" s="320">
        <v>1443</v>
      </c>
      <c r="E1187" s="320">
        <v>1729</v>
      </c>
      <c r="F1187" s="320">
        <v>2288</v>
      </c>
      <c r="G1187" s="320">
        <v>2938</v>
      </c>
      <c r="H1187" s="320">
        <v>3378</v>
      </c>
      <c r="I1187" s="320">
        <v>3819</v>
      </c>
    </row>
    <row r="1188" spans="1:9" x14ac:dyDescent="0.25">
      <c r="A1188" s="319" t="s">
        <v>532</v>
      </c>
      <c r="B1188" s="319">
        <v>77575</v>
      </c>
      <c r="C1188" s="320">
        <v>1014</v>
      </c>
      <c r="D1188" s="320">
        <v>1079</v>
      </c>
      <c r="E1188" s="320">
        <v>1287</v>
      </c>
      <c r="F1188" s="320">
        <v>1703</v>
      </c>
      <c r="G1188" s="320">
        <v>2184</v>
      </c>
      <c r="H1188" s="320">
        <v>2511</v>
      </c>
      <c r="I1188" s="320">
        <v>2839</v>
      </c>
    </row>
    <row r="1189" spans="1:9" x14ac:dyDescent="0.25">
      <c r="A1189" s="319" t="s">
        <v>532</v>
      </c>
      <c r="B1189" s="319">
        <v>77580</v>
      </c>
      <c r="C1189" s="320">
        <v>1209</v>
      </c>
      <c r="D1189" s="320">
        <v>1274</v>
      </c>
      <c r="E1189" s="320">
        <v>1521</v>
      </c>
      <c r="F1189" s="320">
        <v>2015</v>
      </c>
      <c r="G1189" s="320">
        <v>2587</v>
      </c>
      <c r="H1189" s="320">
        <v>2974</v>
      </c>
      <c r="I1189" s="320">
        <v>3363</v>
      </c>
    </row>
    <row r="1190" spans="1:9" x14ac:dyDescent="0.25">
      <c r="A1190" s="319" t="s">
        <v>532</v>
      </c>
      <c r="B1190" s="319">
        <v>77581</v>
      </c>
      <c r="C1190" s="320">
        <v>1326</v>
      </c>
      <c r="D1190" s="320">
        <v>1625</v>
      </c>
      <c r="E1190" s="320">
        <v>1846</v>
      </c>
      <c r="F1190" s="320">
        <v>2405</v>
      </c>
      <c r="G1190" s="320">
        <v>3120</v>
      </c>
      <c r="H1190" s="320">
        <v>3588</v>
      </c>
      <c r="I1190" s="320">
        <v>4056</v>
      </c>
    </row>
    <row r="1191" spans="1:9" x14ac:dyDescent="0.25">
      <c r="A1191" s="319" t="s">
        <v>532</v>
      </c>
      <c r="B1191" s="319">
        <v>77582</v>
      </c>
      <c r="C1191" s="320">
        <v>1066</v>
      </c>
      <c r="D1191" s="320">
        <v>1131</v>
      </c>
      <c r="E1191" s="320">
        <v>1352</v>
      </c>
      <c r="F1191" s="320">
        <v>1781</v>
      </c>
      <c r="G1191" s="320">
        <v>2288</v>
      </c>
      <c r="H1191" s="320">
        <v>2631</v>
      </c>
      <c r="I1191" s="320">
        <v>2974</v>
      </c>
    </row>
    <row r="1192" spans="1:9" x14ac:dyDescent="0.25">
      <c r="A1192" s="319" t="s">
        <v>532</v>
      </c>
      <c r="B1192" s="319">
        <v>77583</v>
      </c>
      <c r="C1192" s="320">
        <v>1105</v>
      </c>
      <c r="D1192" s="320">
        <v>1352</v>
      </c>
      <c r="E1192" s="320">
        <v>1534</v>
      </c>
      <c r="F1192" s="320">
        <v>2002</v>
      </c>
      <c r="G1192" s="320">
        <v>2600</v>
      </c>
      <c r="H1192" s="320">
        <v>2990</v>
      </c>
      <c r="I1192" s="320">
        <v>3380</v>
      </c>
    </row>
    <row r="1193" spans="1:9" x14ac:dyDescent="0.25">
      <c r="A1193" s="319" t="s">
        <v>532</v>
      </c>
      <c r="B1193" s="319">
        <v>77584</v>
      </c>
      <c r="C1193" s="320">
        <v>1573</v>
      </c>
      <c r="D1193" s="320">
        <v>1950</v>
      </c>
      <c r="E1193" s="320">
        <v>2197</v>
      </c>
      <c r="F1193" s="320">
        <v>2860</v>
      </c>
      <c r="G1193" s="320">
        <v>3718</v>
      </c>
      <c r="H1193" s="320">
        <v>4275</v>
      </c>
      <c r="I1193" s="320">
        <v>4833</v>
      </c>
    </row>
    <row r="1194" spans="1:9" x14ac:dyDescent="0.25">
      <c r="A1194" s="319" t="s">
        <v>532</v>
      </c>
      <c r="B1194" s="319">
        <v>77586</v>
      </c>
      <c r="C1194" s="320">
        <v>1547</v>
      </c>
      <c r="D1194" s="320">
        <v>1638</v>
      </c>
      <c r="E1194" s="320">
        <v>1963</v>
      </c>
      <c r="F1194" s="320">
        <v>2587</v>
      </c>
      <c r="G1194" s="320">
        <v>3328</v>
      </c>
      <c r="H1194" s="320">
        <v>3827</v>
      </c>
      <c r="I1194" s="320">
        <v>4326</v>
      </c>
    </row>
    <row r="1195" spans="1:9" x14ac:dyDescent="0.25">
      <c r="A1195" s="319" t="s">
        <v>532</v>
      </c>
      <c r="B1195" s="319">
        <v>77587</v>
      </c>
      <c r="C1195" s="320">
        <v>1209</v>
      </c>
      <c r="D1195" s="320">
        <v>1274</v>
      </c>
      <c r="E1195" s="320">
        <v>1521</v>
      </c>
      <c r="F1195" s="320">
        <v>2015</v>
      </c>
      <c r="G1195" s="320">
        <v>2587</v>
      </c>
      <c r="H1195" s="320">
        <v>2974</v>
      </c>
      <c r="I1195" s="320">
        <v>3363</v>
      </c>
    </row>
    <row r="1196" spans="1:9" x14ac:dyDescent="0.25">
      <c r="A1196" s="319" t="s">
        <v>532</v>
      </c>
      <c r="B1196" s="319">
        <v>77590</v>
      </c>
      <c r="C1196" s="320">
        <v>1209</v>
      </c>
      <c r="D1196" s="320">
        <v>1287</v>
      </c>
      <c r="E1196" s="320">
        <v>1534</v>
      </c>
      <c r="F1196" s="320">
        <v>2028</v>
      </c>
      <c r="G1196" s="320">
        <v>2600</v>
      </c>
      <c r="H1196" s="320">
        <v>2990</v>
      </c>
      <c r="I1196" s="320">
        <v>3380</v>
      </c>
    </row>
    <row r="1197" spans="1:9" x14ac:dyDescent="0.25">
      <c r="A1197" s="319" t="s">
        <v>532</v>
      </c>
      <c r="B1197" s="319">
        <v>77591</v>
      </c>
      <c r="C1197" s="320">
        <v>1274</v>
      </c>
      <c r="D1197" s="320">
        <v>1352</v>
      </c>
      <c r="E1197" s="320">
        <v>1612</v>
      </c>
      <c r="F1197" s="320">
        <v>2132</v>
      </c>
      <c r="G1197" s="320">
        <v>2730</v>
      </c>
      <c r="H1197" s="320">
        <v>3139</v>
      </c>
      <c r="I1197" s="320">
        <v>3549</v>
      </c>
    </row>
    <row r="1198" spans="1:9" x14ac:dyDescent="0.25">
      <c r="A1198" s="319" t="s">
        <v>532</v>
      </c>
      <c r="B1198" s="319">
        <v>77597</v>
      </c>
      <c r="C1198" s="320">
        <v>1040</v>
      </c>
      <c r="D1198" s="320">
        <v>1105</v>
      </c>
      <c r="E1198" s="320">
        <v>1326</v>
      </c>
      <c r="F1198" s="320">
        <v>1755</v>
      </c>
      <c r="G1198" s="320">
        <v>2249</v>
      </c>
      <c r="H1198" s="320">
        <v>2585</v>
      </c>
      <c r="I1198" s="320">
        <v>2923</v>
      </c>
    </row>
    <row r="1199" spans="1:9" x14ac:dyDescent="0.25">
      <c r="A1199" s="319" t="s">
        <v>532</v>
      </c>
      <c r="B1199" s="319">
        <v>77598</v>
      </c>
      <c r="C1199" s="320">
        <v>1521</v>
      </c>
      <c r="D1199" s="320">
        <v>1612</v>
      </c>
      <c r="E1199" s="320">
        <v>1924</v>
      </c>
      <c r="F1199" s="320">
        <v>2535</v>
      </c>
      <c r="G1199" s="320">
        <v>3263</v>
      </c>
      <c r="H1199" s="320">
        <v>3751</v>
      </c>
      <c r="I1199" s="320">
        <v>4241</v>
      </c>
    </row>
    <row r="1200" spans="1:9" x14ac:dyDescent="0.25">
      <c r="A1200" s="319" t="s">
        <v>532</v>
      </c>
      <c r="B1200" s="319">
        <v>77617</v>
      </c>
      <c r="C1200" s="320">
        <v>1365</v>
      </c>
      <c r="D1200" s="320">
        <v>1443</v>
      </c>
      <c r="E1200" s="320">
        <v>1729</v>
      </c>
      <c r="F1200" s="320">
        <v>2288</v>
      </c>
      <c r="G1200" s="320">
        <v>2938</v>
      </c>
      <c r="H1200" s="320">
        <v>3378</v>
      </c>
      <c r="I1200" s="320">
        <v>3819</v>
      </c>
    </row>
    <row r="1201" spans="1:9" x14ac:dyDescent="0.25">
      <c r="A1201" s="319" t="s">
        <v>532</v>
      </c>
      <c r="B1201" s="319">
        <v>77623</v>
      </c>
      <c r="C1201" s="320">
        <v>1079</v>
      </c>
      <c r="D1201" s="320">
        <v>1144</v>
      </c>
      <c r="E1201" s="320">
        <v>1365</v>
      </c>
      <c r="F1201" s="320">
        <v>1807</v>
      </c>
      <c r="G1201" s="320">
        <v>2314</v>
      </c>
      <c r="H1201" s="320">
        <v>2661</v>
      </c>
      <c r="I1201" s="320">
        <v>3008</v>
      </c>
    </row>
    <row r="1202" spans="1:9" x14ac:dyDescent="0.25">
      <c r="A1202" s="319" t="s">
        <v>532</v>
      </c>
      <c r="B1202" s="319">
        <v>77629</v>
      </c>
      <c r="C1202" s="320">
        <v>1079</v>
      </c>
      <c r="D1202" s="320">
        <v>1131</v>
      </c>
      <c r="E1202" s="320">
        <v>1365</v>
      </c>
      <c r="F1202" s="320">
        <v>1781</v>
      </c>
      <c r="G1202" s="320">
        <v>1950</v>
      </c>
      <c r="H1202" s="320">
        <v>2242</v>
      </c>
      <c r="I1202" s="320">
        <v>2535</v>
      </c>
    </row>
    <row r="1203" spans="1:9" x14ac:dyDescent="0.25">
      <c r="A1203" s="319" t="s">
        <v>532</v>
      </c>
      <c r="B1203" s="319">
        <v>77650</v>
      </c>
      <c r="C1203" s="320">
        <v>1365</v>
      </c>
      <c r="D1203" s="320">
        <v>1443</v>
      </c>
      <c r="E1203" s="320">
        <v>1729</v>
      </c>
      <c r="F1203" s="320">
        <v>2288</v>
      </c>
      <c r="G1203" s="320">
        <v>2938</v>
      </c>
      <c r="H1203" s="320">
        <v>3378</v>
      </c>
      <c r="I1203" s="320">
        <v>3819</v>
      </c>
    </row>
    <row r="1204" spans="1:9" x14ac:dyDescent="0.25">
      <c r="A1204" s="319" t="s">
        <v>532</v>
      </c>
      <c r="B1204" s="319">
        <v>77661</v>
      </c>
      <c r="C1204" s="320">
        <v>988</v>
      </c>
      <c r="D1204" s="320">
        <v>1040</v>
      </c>
      <c r="E1204" s="320">
        <v>1248</v>
      </c>
      <c r="F1204" s="320">
        <v>1638</v>
      </c>
      <c r="G1204" s="320">
        <v>2067</v>
      </c>
      <c r="H1204" s="320">
        <v>2376</v>
      </c>
      <c r="I1204" s="320">
        <v>2687</v>
      </c>
    </row>
    <row r="1205" spans="1:9" x14ac:dyDescent="0.25">
      <c r="A1205" s="319" t="s">
        <v>532</v>
      </c>
      <c r="B1205" s="319">
        <v>77665</v>
      </c>
      <c r="C1205" s="320">
        <v>936</v>
      </c>
      <c r="D1205" s="320">
        <v>988</v>
      </c>
      <c r="E1205" s="320">
        <v>1183</v>
      </c>
      <c r="F1205" s="320">
        <v>1547</v>
      </c>
      <c r="G1205" s="320">
        <v>1924</v>
      </c>
      <c r="H1205" s="320">
        <v>2212</v>
      </c>
      <c r="I1205" s="320">
        <v>2501</v>
      </c>
    </row>
    <row r="1206" spans="1:9" x14ac:dyDescent="0.25">
      <c r="A1206" s="319" t="s">
        <v>532</v>
      </c>
      <c r="B1206" s="319">
        <v>77868</v>
      </c>
      <c r="C1206" s="320">
        <v>1053</v>
      </c>
      <c r="D1206" s="320">
        <v>1118</v>
      </c>
      <c r="E1206" s="320">
        <v>1261</v>
      </c>
      <c r="F1206" s="320">
        <v>1768</v>
      </c>
      <c r="G1206" s="320">
        <v>1911</v>
      </c>
      <c r="H1206" s="320">
        <v>2197</v>
      </c>
      <c r="I1206" s="320">
        <v>2484</v>
      </c>
    </row>
    <row r="1207" spans="1:9" x14ac:dyDescent="0.25">
      <c r="A1207" s="319" t="s">
        <v>532</v>
      </c>
      <c r="B1207" s="319">
        <v>77873</v>
      </c>
      <c r="C1207" s="320">
        <v>936</v>
      </c>
      <c r="D1207" s="320">
        <v>988</v>
      </c>
      <c r="E1207" s="320">
        <v>1183</v>
      </c>
      <c r="F1207" s="320">
        <v>1560</v>
      </c>
      <c r="G1207" s="320">
        <v>2002</v>
      </c>
      <c r="H1207" s="320">
        <v>2302</v>
      </c>
      <c r="I1207" s="320">
        <v>2602</v>
      </c>
    </row>
    <row r="1208" spans="1:9" x14ac:dyDescent="0.25">
      <c r="A1208" s="319" t="s">
        <v>474</v>
      </c>
      <c r="B1208" s="319">
        <v>79837</v>
      </c>
      <c r="C1208" s="320">
        <v>949</v>
      </c>
      <c r="D1208" s="320">
        <v>1157</v>
      </c>
      <c r="E1208" s="320">
        <v>1365</v>
      </c>
      <c r="F1208" s="320">
        <v>1651</v>
      </c>
      <c r="G1208" s="320">
        <v>2314</v>
      </c>
      <c r="H1208" s="320">
        <v>2661</v>
      </c>
      <c r="I1208" s="320">
        <v>3008</v>
      </c>
    </row>
    <row r="1209" spans="1:9" x14ac:dyDescent="0.25">
      <c r="A1209" s="319" t="s">
        <v>474</v>
      </c>
      <c r="B1209" s="319">
        <v>79839</v>
      </c>
      <c r="C1209" s="320">
        <v>858</v>
      </c>
      <c r="D1209" s="320">
        <v>1053</v>
      </c>
      <c r="E1209" s="320">
        <v>1235</v>
      </c>
      <c r="F1209" s="320">
        <v>1495</v>
      </c>
      <c r="G1209" s="320">
        <v>2093</v>
      </c>
      <c r="H1209" s="320">
        <v>2406</v>
      </c>
      <c r="I1209" s="320">
        <v>2720</v>
      </c>
    </row>
    <row r="1210" spans="1:9" x14ac:dyDescent="0.25">
      <c r="A1210" s="319" t="s">
        <v>474</v>
      </c>
      <c r="B1210" s="319">
        <v>79847</v>
      </c>
      <c r="C1210" s="320">
        <v>1118</v>
      </c>
      <c r="D1210" s="320">
        <v>1365</v>
      </c>
      <c r="E1210" s="320">
        <v>1625</v>
      </c>
      <c r="F1210" s="320">
        <v>1976</v>
      </c>
      <c r="G1210" s="320">
        <v>2756</v>
      </c>
      <c r="H1210" s="320">
        <v>3169</v>
      </c>
      <c r="I1210" s="320">
        <v>3582</v>
      </c>
    </row>
    <row r="1211" spans="1:9" x14ac:dyDescent="0.25">
      <c r="A1211" s="319" t="s">
        <v>474</v>
      </c>
      <c r="B1211" s="319">
        <v>79851</v>
      </c>
      <c r="C1211" s="320">
        <v>910</v>
      </c>
      <c r="D1211" s="320">
        <v>1105</v>
      </c>
      <c r="E1211" s="320">
        <v>1300</v>
      </c>
      <c r="F1211" s="320">
        <v>1573</v>
      </c>
      <c r="G1211" s="320">
        <v>2210</v>
      </c>
      <c r="H1211" s="320">
        <v>2541</v>
      </c>
      <c r="I1211" s="320">
        <v>2873</v>
      </c>
    </row>
    <row r="1212" spans="1:9" x14ac:dyDescent="0.25">
      <c r="A1212" s="319" t="s">
        <v>474</v>
      </c>
      <c r="B1212" s="319">
        <v>79855</v>
      </c>
      <c r="C1212" s="320">
        <v>949</v>
      </c>
      <c r="D1212" s="320">
        <v>1157</v>
      </c>
      <c r="E1212" s="320">
        <v>1365</v>
      </c>
      <c r="F1212" s="320">
        <v>1651</v>
      </c>
      <c r="G1212" s="320">
        <v>2314</v>
      </c>
      <c r="H1212" s="320">
        <v>2661</v>
      </c>
      <c r="I1212" s="320">
        <v>3008</v>
      </c>
    </row>
    <row r="1213" spans="1:9" x14ac:dyDescent="0.25">
      <c r="A1213" s="319" t="s">
        <v>474</v>
      </c>
      <c r="B1213" s="319">
        <v>79938</v>
      </c>
      <c r="C1213" s="320">
        <v>1339</v>
      </c>
      <c r="D1213" s="320">
        <v>1625</v>
      </c>
      <c r="E1213" s="320">
        <v>1911</v>
      </c>
      <c r="F1213" s="320">
        <v>2652</v>
      </c>
      <c r="G1213" s="320">
        <v>3250</v>
      </c>
      <c r="H1213" s="320">
        <v>3737</v>
      </c>
      <c r="I1213" s="320">
        <v>4225</v>
      </c>
    </row>
    <row r="1214" spans="1:9" x14ac:dyDescent="0.25">
      <c r="A1214" s="319" t="s">
        <v>475</v>
      </c>
      <c r="B1214" s="319">
        <v>78004</v>
      </c>
      <c r="C1214" s="320">
        <v>1625</v>
      </c>
      <c r="D1214" s="320">
        <v>1807</v>
      </c>
      <c r="E1214" s="320">
        <v>2210</v>
      </c>
      <c r="F1214" s="320">
        <v>2860</v>
      </c>
      <c r="G1214" s="320">
        <v>3315</v>
      </c>
      <c r="H1214" s="320">
        <v>3811</v>
      </c>
      <c r="I1214" s="320">
        <v>4309</v>
      </c>
    </row>
    <row r="1215" spans="1:9" x14ac:dyDescent="0.25">
      <c r="A1215" s="319" t="s">
        <v>475</v>
      </c>
      <c r="B1215" s="319">
        <v>78006</v>
      </c>
      <c r="C1215" s="320">
        <v>1664</v>
      </c>
      <c r="D1215" s="320">
        <v>1846</v>
      </c>
      <c r="E1215" s="320">
        <v>2262</v>
      </c>
      <c r="F1215" s="320">
        <v>2964</v>
      </c>
      <c r="G1215" s="320">
        <v>3380</v>
      </c>
      <c r="H1215" s="320">
        <v>3887</v>
      </c>
      <c r="I1215" s="320">
        <v>4394</v>
      </c>
    </row>
    <row r="1216" spans="1:9" x14ac:dyDescent="0.25">
      <c r="A1216" s="319" t="s">
        <v>475</v>
      </c>
      <c r="B1216" s="319">
        <v>78013</v>
      </c>
      <c r="C1216" s="320">
        <v>1183</v>
      </c>
      <c r="D1216" s="320">
        <v>1430</v>
      </c>
      <c r="E1216" s="320">
        <v>1768</v>
      </c>
      <c r="F1216" s="320">
        <v>2145</v>
      </c>
      <c r="G1216" s="320">
        <v>2691</v>
      </c>
      <c r="H1216" s="320">
        <v>3094</v>
      </c>
      <c r="I1216" s="320">
        <v>3498</v>
      </c>
    </row>
    <row r="1217" spans="1:9" x14ac:dyDescent="0.25">
      <c r="A1217" s="319" t="s">
        <v>475</v>
      </c>
      <c r="B1217" s="319">
        <v>78015</v>
      </c>
      <c r="C1217" s="320">
        <v>2080</v>
      </c>
      <c r="D1217" s="320">
        <v>2327</v>
      </c>
      <c r="E1217" s="320">
        <v>2847</v>
      </c>
      <c r="F1217" s="320">
        <v>3640</v>
      </c>
      <c r="G1217" s="320">
        <v>4290</v>
      </c>
      <c r="H1217" s="320">
        <v>4933</v>
      </c>
      <c r="I1217" s="320">
        <v>5577</v>
      </c>
    </row>
    <row r="1218" spans="1:9" x14ac:dyDescent="0.25">
      <c r="A1218" s="319" t="s">
        <v>475</v>
      </c>
      <c r="B1218" s="319">
        <v>78027</v>
      </c>
      <c r="C1218" s="320">
        <v>1365</v>
      </c>
      <c r="D1218" s="320">
        <v>1534</v>
      </c>
      <c r="E1218" s="320">
        <v>1872</v>
      </c>
      <c r="F1218" s="320">
        <v>2405</v>
      </c>
      <c r="G1218" s="320">
        <v>2808</v>
      </c>
      <c r="H1218" s="320">
        <v>3229</v>
      </c>
      <c r="I1218" s="320">
        <v>3650</v>
      </c>
    </row>
    <row r="1219" spans="1:9" x14ac:dyDescent="0.25">
      <c r="A1219" s="319" t="s">
        <v>475</v>
      </c>
      <c r="B1219" s="319">
        <v>78070</v>
      </c>
      <c r="C1219" s="320">
        <v>1534</v>
      </c>
      <c r="D1219" s="320">
        <v>1716</v>
      </c>
      <c r="E1219" s="320">
        <v>2093</v>
      </c>
      <c r="F1219" s="320">
        <v>2652</v>
      </c>
      <c r="G1219" s="320">
        <v>3172</v>
      </c>
      <c r="H1219" s="320">
        <v>3647</v>
      </c>
      <c r="I1219" s="320">
        <v>4123</v>
      </c>
    </row>
    <row r="1220" spans="1:9" x14ac:dyDescent="0.25">
      <c r="A1220" s="319" t="s">
        <v>475</v>
      </c>
      <c r="B1220" s="319">
        <v>78074</v>
      </c>
      <c r="C1220" s="320">
        <v>1599</v>
      </c>
      <c r="D1220" s="320">
        <v>1768</v>
      </c>
      <c r="E1220" s="320">
        <v>2184</v>
      </c>
      <c r="F1220" s="320">
        <v>2873</v>
      </c>
      <c r="G1220" s="320">
        <v>3250</v>
      </c>
      <c r="H1220" s="320">
        <v>3737</v>
      </c>
      <c r="I1220" s="320">
        <v>4225</v>
      </c>
    </row>
    <row r="1221" spans="1:9" x14ac:dyDescent="0.25">
      <c r="A1221" s="319" t="s">
        <v>475</v>
      </c>
      <c r="B1221" s="319">
        <v>78606</v>
      </c>
      <c r="C1221" s="320">
        <v>1053</v>
      </c>
      <c r="D1221" s="320">
        <v>1183</v>
      </c>
      <c r="E1221" s="320">
        <v>1443</v>
      </c>
      <c r="F1221" s="320">
        <v>1859</v>
      </c>
      <c r="G1221" s="320">
        <v>2171</v>
      </c>
      <c r="H1221" s="320">
        <v>2496</v>
      </c>
      <c r="I1221" s="320">
        <v>2822</v>
      </c>
    </row>
    <row r="1222" spans="1:9" x14ac:dyDescent="0.25">
      <c r="A1222" s="319" t="s">
        <v>475</v>
      </c>
      <c r="B1222" s="319">
        <v>78624</v>
      </c>
      <c r="C1222" s="320">
        <v>1300</v>
      </c>
      <c r="D1222" s="320">
        <v>1430</v>
      </c>
      <c r="E1222" s="320">
        <v>1768</v>
      </c>
      <c r="F1222" s="320">
        <v>2327</v>
      </c>
      <c r="G1222" s="320">
        <v>2691</v>
      </c>
      <c r="H1222" s="320">
        <v>3094</v>
      </c>
      <c r="I1222" s="320">
        <v>3498</v>
      </c>
    </row>
    <row r="1223" spans="1:9" x14ac:dyDescent="0.25">
      <c r="A1223" s="319" t="s">
        <v>476</v>
      </c>
      <c r="B1223" s="319">
        <v>76501</v>
      </c>
      <c r="C1223" s="320">
        <v>949</v>
      </c>
      <c r="D1223" s="320">
        <v>962</v>
      </c>
      <c r="E1223" s="320">
        <v>1209</v>
      </c>
      <c r="F1223" s="320">
        <v>1703</v>
      </c>
      <c r="G1223" s="320">
        <v>2054</v>
      </c>
      <c r="H1223" s="320">
        <v>2362</v>
      </c>
      <c r="I1223" s="320">
        <v>2670</v>
      </c>
    </row>
    <row r="1224" spans="1:9" x14ac:dyDescent="0.25">
      <c r="A1224" s="319" t="s">
        <v>476</v>
      </c>
      <c r="B1224" s="319">
        <v>76502</v>
      </c>
      <c r="C1224" s="320">
        <v>1391</v>
      </c>
      <c r="D1224" s="320">
        <v>1404</v>
      </c>
      <c r="E1224" s="320">
        <v>1768</v>
      </c>
      <c r="F1224" s="320">
        <v>2496</v>
      </c>
      <c r="G1224" s="320">
        <v>3003</v>
      </c>
      <c r="H1224" s="320">
        <v>3452</v>
      </c>
      <c r="I1224" s="320">
        <v>3903</v>
      </c>
    </row>
    <row r="1225" spans="1:9" x14ac:dyDescent="0.25">
      <c r="A1225" s="319" t="s">
        <v>476</v>
      </c>
      <c r="B1225" s="319">
        <v>76503</v>
      </c>
      <c r="C1225" s="320">
        <v>1170</v>
      </c>
      <c r="D1225" s="320">
        <v>1170</v>
      </c>
      <c r="E1225" s="320">
        <v>1482</v>
      </c>
      <c r="F1225" s="320">
        <v>2093</v>
      </c>
      <c r="G1225" s="320">
        <v>2509</v>
      </c>
      <c r="H1225" s="320">
        <v>2884</v>
      </c>
      <c r="I1225" s="320">
        <v>3261</v>
      </c>
    </row>
    <row r="1226" spans="1:9" x14ac:dyDescent="0.25">
      <c r="A1226" s="319" t="s">
        <v>476</v>
      </c>
      <c r="B1226" s="319">
        <v>76504</v>
      </c>
      <c r="C1226" s="320">
        <v>1248</v>
      </c>
      <c r="D1226" s="320">
        <v>1261</v>
      </c>
      <c r="E1226" s="320">
        <v>1586</v>
      </c>
      <c r="F1226" s="320">
        <v>2236</v>
      </c>
      <c r="G1226" s="320">
        <v>2691</v>
      </c>
      <c r="H1226" s="320">
        <v>3094</v>
      </c>
      <c r="I1226" s="320">
        <v>3498</v>
      </c>
    </row>
    <row r="1227" spans="1:9" x14ac:dyDescent="0.25">
      <c r="A1227" s="319" t="s">
        <v>476</v>
      </c>
      <c r="B1227" s="319">
        <v>76508</v>
      </c>
      <c r="C1227" s="320">
        <v>1170</v>
      </c>
      <c r="D1227" s="320">
        <v>1170</v>
      </c>
      <c r="E1227" s="320">
        <v>1482</v>
      </c>
      <c r="F1227" s="320">
        <v>2093</v>
      </c>
      <c r="G1227" s="320">
        <v>2509</v>
      </c>
      <c r="H1227" s="320">
        <v>2884</v>
      </c>
      <c r="I1227" s="320">
        <v>3261</v>
      </c>
    </row>
    <row r="1228" spans="1:9" x14ac:dyDescent="0.25">
      <c r="A1228" s="319" t="s">
        <v>476</v>
      </c>
      <c r="B1228" s="319">
        <v>76511</v>
      </c>
      <c r="C1228" s="320">
        <v>1469</v>
      </c>
      <c r="D1228" s="320">
        <v>1625</v>
      </c>
      <c r="E1228" s="320">
        <v>1911</v>
      </c>
      <c r="F1228" s="320">
        <v>2444</v>
      </c>
      <c r="G1228" s="320">
        <v>2834</v>
      </c>
      <c r="H1228" s="320">
        <v>3259</v>
      </c>
      <c r="I1228" s="320">
        <v>3684</v>
      </c>
    </row>
    <row r="1229" spans="1:9" x14ac:dyDescent="0.25">
      <c r="A1229" s="319" t="s">
        <v>476</v>
      </c>
      <c r="B1229" s="319">
        <v>76513</v>
      </c>
      <c r="C1229" s="320">
        <v>1196</v>
      </c>
      <c r="D1229" s="320">
        <v>1209</v>
      </c>
      <c r="E1229" s="320">
        <v>1521</v>
      </c>
      <c r="F1229" s="320">
        <v>2145</v>
      </c>
      <c r="G1229" s="320">
        <v>2587</v>
      </c>
      <c r="H1229" s="320">
        <v>2974</v>
      </c>
      <c r="I1229" s="320">
        <v>3363</v>
      </c>
    </row>
    <row r="1230" spans="1:9" x14ac:dyDescent="0.25">
      <c r="A1230" s="319" t="s">
        <v>476</v>
      </c>
      <c r="B1230" s="319">
        <v>76519</v>
      </c>
      <c r="C1230" s="320">
        <v>1027</v>
      </c>
      <c r="D1230" s="320">
        <v>1105</v>
      </c>
      <c r="E1230" s="320">
        <v>1365</v>
      </c>
      <c r="F1230" s="320">
        <v>1924</v>
      </c>
      <c r="G1230" s="320">
        <v>2327</v>
      </c>
      <c r="H1230" s="320">
        <v>2675</v>
      </c>
      <c r="I1230" s="320">
        <v>3025</v>
      </c>
    </row>
    <row r="1231" spans="1:9" x14ac:dyDescent="0.25">
      <c r="A1231" s="319" t="s">
        <v>476</v>
      </c>
      <c r="B1231" s="319">
        <v>76522</v>
      </c>
      <c r="C1231" s="320">
        <v>1066</v>
      </c>
      <c r="D1231" s="320">
        <v>1066</v>
      </c>
      <c r="E1231" s="320">
        <v>1352</v>
      </c>
      <c r="F1231" s="320">
        <v>1898</v>
      </c>
      <c r="G1231" s="320">
        <v>2301</v>
      </c>
      <c r="H1231" s="320">
        <v>2645</v>
      </c>
      <c r="I1231" s="320">
        <v>2991</v>
      </c>
    </row>
    <row r="1232" spans="1:9" x14ac:dyDescent="0.25">
      <c r="A1232" s="319" t="s">
        <v>476</v>
      </c>
      <c r="B1232" s="319">
        <v>76525</v>
      </c>
      <c r="C1232" s="320">
        <v>923</v>
      </c>
      <c r="D1232" s="320">
        <v>936</v>
      </c>
      <c r="E1232" s="320">
        <v>1183</v>
      </c>
      <c r="F1232" s="320">
        <v>1651</v>
      </c>
      <c r="G1232" s="320">
        <v>2002</v>
      </c>
      <c r="H1232" s="320">
        <v>2302</v>
      </c>
      <c r="I1232" s="320">
        <v>2602</v>
      </c>
    </row>
    <row r="1233" spans="1:9" x14ac:dyDescent="0.25">
      <c r="A1233" s="319" t="s">
        <v>476</v>
      </c>
      <c r="B1233" s="319">
        <v>76527</v>
      </c>
      <c r="C1233" s="320">
        <v>1469</v>
      </c>
      <c r="D1233" s="320">
        <v>1625</v>
      </c>
      <c r="E1233" s="320">
        <v>1911</v>
      </c>
      <c r="F1233" s="320">
        <v>2444</v>
      </c>
      <c r="G1233" s="320">
        <v>2834</v>
      </c>
      <c r="H1233" s="320">
        <v>3259</v>
      </c>
      <c r="I1233" s="320">
        <v>3684</v>
      </c>
    </row>
    <row r="1234" spans="1:9" x14ac:dyDescent="0.25">
      <c r="A1234" s="319" t="s">
        <v>476</v>
      </c>
      <c r="B1234" s="319">
        <v>76528</v>
      </c>
      <c r="C1234" s="320">
        <v>923</v>
      </c>
      <c r="D1234" s="320">
        <v>936</v>
      </c>
      <c r="E1234" s="320">
        <v>1183</v>
      </c>
      <c r="F1234" s="320">
        <v>1664</v>
      </c>
      <c r="G1234" s="320">
        <v>2002</v>
      </c>
      <c r="H1234" s="320">
        <v>2302</v>
      </c>
      <c r="I1234" s="320">
        <v>2602</v>
      </c>
    </row>
    <row r="1235" spans="1:9" x14ac:dyDescent="0.25">
      <c r="A1235" s="319" t="s">
        <v>476</v>
      </c>
      <c r="B1235" s="319">
        <v>76533</v>
      </c>
      <c r="C1235" s="320">
        <v>1170</v>
      </c>
      <c r="D1235" s="320">
        <v>1170</v>
      </c>
      <c r="E1235" s="320">
        <v>1482</v>
      </c>
      <c r="F1235" s="320">
        <v>2093</v>
      </c>
      <c r="G1235" s="320">
        <v>2509</v>
      </c>
      <c r="H1235" s="320">
        <v>2884</v>
      </c>
      <c r="I1235" s="320">
        <v>3261</v>
      </c>
    </row>
    <row r="1236" spans="1:9" x14ac:dyDescent="0.25">
      <c r="A1236" s="319" t="s">
        <v>476</v>
      </c>
      <c r="B1236" s="319">
        <v>76534</v>
      </c>
      <c r="C1236" s="320">
        <v>1118</v>
      </c>
      <c r="D1236" s="320">
        <v>1118</v>
      </c>
      <c r="E1236" s="320">
        <v>1417</v>
      </c>
      <c r="F1236" s="320">
        <v>2002</v>
      </c>
      <c r="G1236" s="320">
        <v>2405</v>
      </c>
      <c r="H1236" s="320">
        <v>2765</v>
      </c>
      <c r="I1236" s="320">
        <v>3126</v>
      </c>
    </row>
    <row r="1237" spans="1:9" x14ac:dyDescent="0.25">
      <c r="A1237" s="319" t="s">
        <v>476</v>
      </c>
      <c r="B1237" s="319">
        <v>76537</v>
      </c>
      <c r="C1237" s="320">
        <v>1989</v>
      </c>
      <c r="D1237" s="320">
        <v>2145</v>
      </c>
      <c r="E1237" s="320">
        <v>2522</v>
      </c>
      <c r="F1237" s="320">
        <v>3237</v>
      </c>
      <c r="G1237" s="320">
        <v>3718</v>
      </c>
      <c r="H1237" s="320">
        <v>4275</v>
      </c>
      <c r="I1237" s="320">
        <v>4833</v>
      </c>
    </row>
    <row r="1238" spans="1:9" x14ac:dyDescent="0.25">
      <c r="A1238" s="319" t="s">
        <v>476</v>
      </c>
      <c r="B1238" s="319">
        <v>76538</v>
      </c>
      <c r="C1238" s="320">
        <v>1131</v>
      </c>
      <c r="D1238" s="320">
        <v>1144</v>
      </c>
      <c r="E1238" s="320">
        <v>1443</v>
      </c>
      <c r="F1238" s="320">
        <v>2028</v>
      </c>
      <c r="G1238" s="320">
        <v>2444</v>
      </c>
      <c r="H1238" s="320">
        <v>2810</v>
      </c>
      <c r="I1238" s="320">
        <v>3177</v>
      </c>
    </row>
    <row r="1239" spans="1:9" x14ac:dyDescent="0.25">
      <c r="A1239" s="319" t="s">
        <v>476</v>
      </c>
      <c r="B1239" s="319">
        <v>76539</v>
      </c>
      <c r="C1239" s="320">
        <v>975</v>
      </c>
      <c r="D1239" s="320">
        <v>975</v>
      </c>
      <c r="E1239" s="320">
        <v>1274</v>
      </c>
      <c r="F1239" s="320">
        <v>1742</v>
      </c>
      <c r="G1239" s="320">
        <v>2158</v>
      </c>
      <c r="H1239" s="320">
        <v>2481</v>
      </c>
      <c r="I1239" s="320">
        <v>2805</v>
      </c>
    </row>
    <row r="1240" spans="1:9" x14ac:dyDescent="0.25">
      <c r="A1240" s="319" t="s">
        <v>476</v>
      </c>
      <c r="B1240" s="319">
        <v>76540</v>
      </c>
      <c r="C1240" s="320">
        <v>1170</v>
      </c>
      <c r="D1240" s="320">
        <v>1170</v>
      </c>
      <c r="E1240" s="320">
        <v>1482</v>
      </c>
      <c r="F1240" s="320">
        <v>2093</v>
      </c>
      <c r="G1240" s="320">
        <v>2509</v>
      </c>
      <c r="H1240" s="320">
        <v>2884</v>
      </c>
      <c r="I1240" s="320">
        <v>3261</v>
      </c>
    </row>
    <row r="1241" spans="1:9" x14ac:dyDescent="0.25">
      <c r="A1241" s="319" t="s">
        <v>476</v>
      </c>
      <c r="B1241" s="319">
        <v>76541</v>
      </c>
      <c r="C1241" s="320">
        <v>1027</v>
      </c>
      <c r="D1241" s="320">
        <v>1027</v>
      </c>
      <c r="E1241" s="320">
        <v>1300</v>
      </c>
      <c r="F1241" s="320">
        <v>1833</v>
      </c>
      <c r="G1241" s="320">
        <v>2210</v>
      </c>
      <c r="H1241" s="320">
        <v>2541</v>
      </c>
      <c r="I1241" s="320">
        <v>2873</v>
      </c>
    </row>
    <row r="1242" spans="1:9" x14ac:dyDescent="0.25">
      <c r="A1242" s="319" t="s">
        <v>476</v>
      </c>
      <c r="B1242" s="319">
        <v>76542</v>
      </c>
      <c r="C1242" s="320">
        <v>1235</v>
      </c>
      <c r="D1242" s="320">
        <v>1235</v>
      </c>
      <c r="E1242" s="320">
        <v>1560</v>
      </c>
      <c r="F1242" s="320">
        <v>2197</v>
      </c>
      <c r="G1242" s="320">
        <v>2652</v>
      </c>
      <c r="H1242" s="320">
        <v>3049</v>
      </c>
      <c r="I1242" s="320">
        <v>3447</v>
      </c>
    </row>
    <row r="1243" spans="1:9" x14ac:dyDescent="0.25">
      <c r="A1243" s="319" t="s">
        <v>476</v>
      </c>
      <c r="B1243" s="319">
        <v>76543</v>
      </c>
      <c r="C1243" s="320">
        <v>1105</v>
      </c>
      <c r="D1243" s="320">
        <v>1118</v>
      </c>
      <c r="E1243" s="320">
        <v>1404</v>
      </c>
      <c r="F1243" s="320">
        <v>1976</v>
      </c>
      <c r="G1243" s="320">
        <v>2379</v>
      </c>
      <c r="H1243" s="320">
        <v>2735</v>
      </c>
      <c r="I1243" s="320">
        <v>3092</v>
      </c>
    </row>
    <row r="1244" spans="1:9" x14ac:dyDescent="0.25">
      <c r="A1244" s="319" t="s">
        <v>476</v>
      </c>
      <c r="B1244" s="319">
        <v>76544</v>
      </c>
      <c r="C1244" s="320">
        <v>1287</v>
      </c>
      <c r="D1244" s="320">
        <v>1287</v>
      </c>
      <c r="E1244" s="320">
        <v>1625</v>
      </c>
      <c r="F1244" s="320">
        <v>2288</v>
      </c>
      <c r="G1244" s="320">
        <v>2756</v>
      </c>
      <c r="H1244" s="320">
        <v>3169</v>
      </c>
      <c r="I1244" s="320">
        <v>3582</v>
      </c>
    </row>
    <row r="1245" spans="1:9" x14ac:dyDescent="0.25">
      <c r="A1245" s="319" t="s">
        <v>476</v>
      </c>
      <c r="B1245" s="319">
        <v>76547</v>
      </c>
      <c r="C1245" s="320">
        <v>1170</v>
      </c>
      <c r="D1245" s="320">
        <v>1170</v>
      </c>
      <c r="E1245" s="320">
        <v>1482</v>
      </c>
      <c r="F1245" s="320">
        <v>2093</v>
      </c>
      <c r="G1245" s="320">
        <v>2509</v>
      </c>
      <c r="H1245" s="320">
        <v>2884</v>
      </c>
      <c r="I1245" s="320">
        <v>3261</v>
      </c>
    </row>
    <row r="1246" spans="1:9" x14ac:dyDescent="0.25">
      <c r="A1246" s="319" t="s">
        <v>476</v>
      </c>
      <c r="B1246" s="319">
        <v>76548</v>
      </c>
      <c r="C1246" s="320">
        <v>1144</v>
      </c>
      <c r="D1246" s="320">
        <v>1157</v>
      </c>
      <c r="E1246" s="320">
        <v>1456</v>
      </c>
      <c r="F1246" s="320">
        <v>2054</v>
      </c>
      <c r="G1246" s="320">
        <v>2470</v>
      </c>
      <c r="H1246" s="320">
        <v>2840</v>
      </c>
      <c r="I1246" s="320">
        <v>3211</v>
      </c>
    </row>
    <row r="1247" spans="1:9" x14ac:dyDescent="0.25">
      <c r="A1247" s="319" t="s">
        <v>476</v>
      </c>
      <c r="B1247" s="319">
        <v>76549</v>
      </c>
      <c r="C1247" s="320">
        <v>1209</v>
      </c>
      <c r="D1247" s="320">
        <v>1222</v>
      </c>
      <c r="E1247" s="320">
        <v>1534</v>
      </c>
      <c r="F1247" s="320">
        <v>2158</v>
      </c>
      <c r="G1247" s="320">
        <v>2600</v>
      </c>
      <c r="H1247" s="320">
        <v>2990</v>
      </c>
      <c r="I1247" s="320">
        <v>3380</v>
      </c>
    </row>
    <row r="1248" spans="1:9" x14ac:dyDescent="0.25">
      <c r="A1248" s="319" t="s">
        <v>476</v>
      </c>
      <c r="B1248" s="319">
        <v>76554</v>
      </c>
      <c r="C1248" s="320">
        <v>1170</v>
      </c>
      <c r="D1248" s="320">
        <v>1170</v>
      </c>
      <c r="E1248" s="320">
        <v>1482</v>
      </c>
      <c r="F1248" s="320">
        <v>2093</v>
      </c>
      <c r="G1248" s="320">
        <v>2509</v>
      </c>
      <c r="H1248" s="320">
        <v>2884</v>
      </c>
      <c r="I1248" s="320">
        <v>3261</v>
      </c>
    </row>
    <row r="1249" spans="1:9" x14ac:dyDescent="0.25">
      <c r="A1249" s="319" t="s">
        <v>476</v>
      </c>
      <c r="B1249" s="319">
        <v>76557</v>
      </c>
      <c r="C1249" s="320">
        <v>1014</v>
      </c>
      <c r="D1249" s="320">
        <v>1092</v>
      </c>
      <c r="E1249" s="320">
        <v>1378</v>
      </c>
      <c r="F1249" s="320">
        <v>1859</v>
      </c>
      <c r="G1249" s="320">
        <v>2093</v>
      </c>
      <c r="H1249" s="320">
        <v>2406</v>
      </c>
      <c r="I1249" s="320">
        <v>2720</v>
      </c>
    </row>
    <row r="1250" spans="1:9" x14ac:dyDescent="0.25">
      <c r="A1250" s="319" t="s">
        <v>476</v>
      </c>
      <c r="B1250" s="319">
        <v>76559</v>
      </c>
      <c r="C1250" s="320">
        <v>1144</v>
      </c>
      <c r="D1250" s="320">
        <v>1157</v>
      </c>
      <c r="E1250" s="320">
        <v>1456</v>
      </c>
      <c r="F1250" s="320">
        <v>2054</v>
      </c>
      <c r="G1250" s="320">
        <v>2470</v>
      </c>
      <c r="H1250" s="320">
        <v>2840</v>
      </c>
      <c r="I1250" s="320">
        <v>3211</v>
      </c>
    </row>
    <row r="1251" spans="1:9" x14ac:dyDescent="0.25">
      <c r="A1251" s="319" t="s">
        <v>476</v>
      </c>
      <c r="B1251" s="319">
        <v>76561</v>
      </c>
      <c r="C1251" s="320">
        <v>949</v>
      </c>
      <c r="D1251" s="320">
        <v>949</v>
      </c>
      <c r="E1251" s="320">
        <v>1196</v>
      </c>
      <c r="F1251" s="320">
        <v>1690</v>
      </c>
      <c r="G1251" s="320">
        <v>2028</v>
      </c>
      <c r="H1251" s="320">
        <v>2332</v>
      </c>
      <c r="I1251" s="320">
        <v>2636</v>
      </c>
    </row>
    <row r="1252" spans="1:9" x14ac:dyDescent="0.25">
      <c r="A1252" s="319" t="s">
        <v>476</v>
      </c>
      <c r="B1252" s="319">
        <v>76566</v>
      </c>
      <c r="C1252" s="320">
        <v>923</v>
      </c>
      <c r="D1252" s="320">
        <v>936</v>
      </c>
      <c r="E1252" s="320">
        <v>1183</v>
      </c>
      <c r="F1252" s="320">
        <v>1651</v>
      </c>
      <c r="G1252" s="320">
        <v>2002</v>
      </c>
      <c r="H1252" s="320">
        <v>2302</v>
      </c>
      <c r="I1252" s="320">
        <v>2602</v>
      </c>
    </row>
    <row r="1253" spans="1:9" x14ac:dyDescent="0.25">
      <c r="A1253" s="319" t="s">
        <v>476</v>
      </c>
      <c r="B1253" s="319">
        <v>76569</v>
      </c>
      <c r="C1253" s="320">
        <v>1157</v>
      </c>
      <c r="D1253" s="320">
        <v>1170</v>
      </c>
      <c r="E1253" s="320">
        <v>1469</v>
      </c>
      <c r="F1253" s="320">
        <v>2067</v>
      </c>
      <c r="G1253" s="320">
        <v>2496</v>
      </c>
      <c r="H1253" s="320">
        <v>2870</v>
      </c>
      <c r="I1253" s="320">
        <v>3244</v>
      </c>
    </row>
    <row r="1254" spans="1:9" x14ac:dyDescent="0.25">
      <c r="A1254" s="319" t="s">
        <v>476</v>
      </c>
      <c r="B1254" s="319">
        <v>76570</v>
      </c>
      <c r="C1254" s="320">
        <v>988</v>
      </c>
      <c r="D1254" s="320">
        <v>1157</v>
      </c>
      <c r="E1254" s="320">
        <v>1417</v>
      </c>
      <c r="F1254" s="320">
        <v>2002</v>
      </c>
      <c r="G1254" s="320">
        <v>2405</v>
      </c>
      <c r="H1254" s="320">
        <v>2765</v>
      </c>
      <c r="I1254" s="320">
        <v>3126</v>
      </c>
    </row>
    <row r="1255" spans="1:9" x14ac:dyDescent="0.25">
      <c r="A1255" s="319" t="s">
        <v>476</v>
      </c>
      <c r="B1255" s="319">
        <v>76571</v>
      </c>
      <c r="C1255" s="320">
        <v>1469</v>
      </c>
      <c r="D1255" s="320">
        <v>1625</v>
      </c>
      <c r="E1255" s="320">
        <v>1911</v>
      </c>
      <c r="F1255" s="320">
        <v>2444</v>
      </c>
      <c r="G1255" s="320">
        <v>2834</v>
      </c>
      <c r="H1255" s="320">
        <v>3259</v>
      </c>
      <c r="I1255" s="320">
        <v>3684</v>
      </c>
    </row>
    <row r="1256" spans="1:9" x14ac:dyDescent="0.25">
      <c r="A1256" s="319" t="s">
        <v>476</v>
      </c>
      <c r="B1256" s="319">
        <v>76579</v>
      </c>
      <c r="C1256" s="320">
        <v>1144</v>
      </c>
      <c r="D1256" s="320">
        <v>1144</v>
      </c>
      <c r="E1256" s="320">
        <v>1443</v>
      </c>
      <c r="F1256" s="320">
        <v>2041</v>
      </c>
      <c r="G1256" s="320">
        <v>2457</v>
      </c>
      <c r="H1256" s="320">
        <v>2824</v>
      </c>
      <c r="I1256" s="320">
        <v>3194</v>
      </c>
    </row>
    <row r="1257" spans="1:9" x14ac:dyDescent="0.25">
      <c r="A1257" s="319" t="s">
        <v>476</v>
      </c>
      <c r="B1257" s="319">
        <v>76596</v>
      </c>
      <c r="C1257" s="320">
        <v>1131</v>
      </c>
      <c r="D1257" s="320">
        <v>1144</v>
      </c>
      <c r="E1257" s="320">
        <v>1443</v>
      </c>
      <c r="F1257" s="320">
        <v>2028</v>
      </c>
      <c r="G1257" s="320">
        <v>2444</v>
      </c>
      <c r="H1257" s="320">
        <v>2810</v>
      </c>
      <c r="I1257" s="320">
        <v>3177</v>
      </c>
    </row>
    <row r="1258" spans="1:9" x14ac:dyDescent="0.25">
      <c r="A1258" s="319" t="s">
        <v>476</v>
      </c>
      <c r="B1258" s="319">
        <v>76597</v>
      </c>
      <c r="C1258" s="320">
        <v>923</v>
      </c>
      <c r="D1258" s="320">
        <v>936</v>
      </c>
      <c r="E1258" s="320">
        <v>1183</v>
      </c>
      <c r="F1258" s="320">
        <v>1664</v>
      </c>
      <c r="G1258" s="320">
        <v>2002</v>
      </c>
      <c r="H1258" s="320">
        <v>2302</v>
      </c>
      <c r="I1258" s="320">
        <v>2602</v>
      </c>
    </row>
    <row r="1259" spans="1:9" x14ac:dyDescent="0.25">
      <c r="A1259" s="319" t="s">
        <v>476</v>
      </c>
      <c r="B1259" s="319">
        <v>76598</v>
      </c>
      <c r="C1259" s="320">
        <v>1131</v>
      </c>
      <c r="D1259" s="320">
        <v>1144</v>
      </c>
      <c r="E1259" s="320">
        <v>1443</v>
      </c>
      <c r="F1259" s="320">
        <v>2028</v>
      </c>
      <c r="G1259" s="320">
        <v>2444</v>
      </c>
      <c r="H1259" s="320">
        <v>2810</v>
      </c>
      <c r="I1259" s="320">
        <v>3177</v>
      </c>
    </row>
    <row r="1260" spans="1:9" x14ac:dyDescent="0.25">
      <c r="A1260" s="319" t="s">
        <v>476</v>
      </c>
      <c r="B1260" s="319">
        <v>76599</v>
      </c>
      <c r="C1260" s="320">
        <v>1131</v>
      </c>
      <c r="D1260" s="320">
        <v>1144</v>
      </c>
      <c r="E1260" s="320">
        <v>1443</v>
      </c>
      <c r="F1260" s="320">
        <v>2028</v>
      </c>
      <c r="G1260" s="320">
        <v>2444</v>
      </c>
      <c r="H1260" s="320">
        <v>2810</v>
      </c>
      <c r="I1260" s="320">
        <v>3177</v>
      </c>
    </row>
    <row r="1261" spans="1:9" x14ac:dyDescent="0.25">
      <c r="A1261" s="319" t="s">
        <v>476</v>
      </c>
      <c r="B1261" s="319">
        <v>76634</v>
      </c>
      <c r="C1261" s="320">
        <v>1040</v>
      </c>
      <c r="D1261" s="320">
        <v>1053</v>
      </c>
      <c r="E1261" s="320">
        <v>1326</v>
      </c>
      <c r="F1261" s="320">
        <v>1872</v>
      </c>
      <c r="G1261" s="320">
        <v>2249</v>
      </c>
      <c r="H1261" s="320">
        <v>2585</v>
      </c>
      <c r="I1261" s="320">
        <v>2923</v>
      </c>
    </row>
    <row r="1262" spans="1:9" x14ac:dyDescent="0.25">
      <c r="A1262" s="319" t="s">
        <v>476</v>
      </c>
      <c r="B1262" s="319">
        <v>76638</v>
      </c>
      <c r="C1262" s="320">
        <v>1365</v>
      </c>
      <c r="D1262" s="320">
        <v>1573</v>
      </c>
      <c r="E1262" s="320">
        <v>1976</v>
      </c>
      <c r="F1262" s="320">
        <v>2548</v>
      </c>
      <c r="G1262" s="320">
        <v>2626</v>
      </c>
      <c r="H1262" s="320">
        <v>3019</v>
      </c>
      <c r="I1262" s="320">
        <v>3413</v>
      </c>
    </row>
    <row r="1263" spans="1:9" x14ac:dyDescent="0.25">
      <c r="A1263" s="319" t="s">
        <v>476</v>
      </c>
      <c r="B1263" s="319">
        <v>76656</v>
      </c>
      <c r="C1263" s="320">
        <v>988</v>
      </c>
      <c r="D1263" s="320">
        <v>1170</v>
      </c>
      <c r="E1263" s="320">
        <v>1430</v>
      </c>
      <c r="F1263" s="320">
        <v>2015</v>
      </c>
      <c r="G1263" s="320">
        <v>2431</v>
      </c>
      <c r="H1263" s="320">
        <v>2795</v>
      </c>
      <c r="I1263" s="320">
        <v>3160</v>
      </c>
    </row>
    <row r="1264" spans="1:9" x14ac:dyDescent="0.25">
      <c r="A1264" s="319" t="s">
        <v>476</v>
      </c>
      <c r="B1264" s="319">
        <v>76657</v>
      </c>
      <c r="C1264" s="320">
        <v>1300</v>
      </c>
      <c r="D1264" s="320">
        <v>1495</v>
      </c>
      <c r="E1264" s="320">
        <v>1872</v>
      </c>
      <c r="F1264" s="320">
        <v>2405</v>
      </c>
      <c r="G1264" s="320">
        <v>2496</v>
      </c>
      <c r="H1264" s="320">
        <v>2870</v>
      </c>
      <c r="I1264" s="320">
        <v>3244</v>
      </c>
    </row>
    <row r="1265" spans="1:9" x14ac:dyDescent="0.25">
      <c r="A1265" s="319" t="s">
        <v>476</v>
      </c>
      <c r="B1265" s="319">
        <v>76689</v>
      </c>
      <c r="C1265" s="320">
        <v>1183</v>
      </c>
      <c r="D1265" s="320">
        <v>1365</v>
      </c>
      <c r="E1265" s="320">
        <v>1703</v>
      </c>
      <c r="F1265" s="320">
        <v>2210</v>
      </c>
      <c r="G1265" s="320">
        <v>2301</v>
      </c>
      <c r="H1265" s="320">
        <v>2645</v>
      </c>
      <c r="I1265" s="320">
        <v>2991</v>
      </c>
    </row>
    <row r="1266" spans="1:9" x14ac:dyDescent="0.25">
      <c r="A1266" s="319" t="s">
        <v>477</v>
      </c>
      <c r="B1266" s="319">
        <v>76522</v>
      </c>
      <c r="C1266" s="320">
        <v>1066</v>
      </c>
      <c r="D1266" s="320">
        <v>1066</v>
      </c>
      <c r="E1266" s="320">
        <v>1352</v>
      </c>
      <c r="F1266" s="320">
        <v>1898</v>
      </c>
      <c r="G1266" s="320">
        <v>2301</v>
      </c>
      <c r="H1266" s="320">
        <v>2645</v>
      </c>
      <c r="I1266" s="320">
        <v>2991</v>
      </c>
    </row>
    <row r="1267" spans="1:9" x14ac:dyDescent="0.25">
      <c r="A1267" s="319" t="s">
        <v>477</v>
      </c>
      <c r="B1267" s="319">
        <v>76525</v>
      </c>
      <c r="C1267" s="320">
        <v>923</v>
      </c>
      <c r="D1267" s="320">
        <v>936</v>
      </c>
      <c r="E1267" s="320">
        <v>1183</v>
      </c>
      <c r="F1267" s="320">
        <v>1651</v>
      </c>
      <c r="G1267" s="320">
        <v>2002</v>
      </c>
      <c r="H1267" s="320">
        <v>2302</v>
      </c>
      <c r="I1267" s="320">
        <v>2602</v>
      </c>
    </row>
    <row r="1268" spans="1:9" x14ac:dyDescent="0.25">
      <c r="A1268" s="319" t="s">
        <v>477</v>
      </c>
      <c r="B1268" s="319">
        <v>76528</v>
      </c>
      <c r="C1268" s="320">
        <v>923</v>
      </c>
      <c r="D1268" s="320">
        <v>936</v>
      </c>
      <c r="E1268" s="320">
        <v>1183</v>
      </c>
      <c r="F1268" s="320">
        <v>1664</v>
      </c>
      <c r="G1268" s="320">
        <v>2002</v>
      </c>
      <c r="H1268" s="320">
        <v>2302</v>
      </c>
      <c r="I1268" s="320">
        <v>2602</v>
      </c>
    </row>
    <row r="1269" spans="1:9" x14ac:dyDescent="0.25">
      <c r="A1269" s="319" t="s">
        <v>477</v>
      </c>
      <c r="B1269" s="319">
        <v>76539</v>
      </c>
      <c r="C1269" s="320">
        <v>975</v>
      </c>
      <c r="D1269" s="320">
        <v>975</v>
      </c>
      <c r="E1269" s="320">
        <v>1274</v>
      </c>
      <c r="F1269" s="320">
        <v>1742</v>
      </c>
      <c r="G1269" s="320">
        <v>2158</v>
      </c>
      <c r="H1269" s="320">
        <v>2481</v>
      </c>
      <c r="I1269" s="320">
        <v>2805</v>
      </c>
    </row>
    <row r="1270" spans="1:9" x14ac:dyDescent="0.25">
      <c r="A1270" s="319" t="s">
        <v>477</v>
      </c>
      <c r="B1270" s="319">
        <v>76550</v>
      </c>
      <c r="C1270" s="320">
        <v>1001</v>
      </c>
      <c r="D1270" s="320">
        <v>1014</v>
      </c>
      <c r="E1270" s="320">
        <v>1326</v>
      </c>
      <c r="F1270" s="320">
        <v>1781</v>
      </c>
      <c r="G1270" s="320">
        <v>2249</v>
      </c>
      <c r="H1270" s="320">
        <v>2585</v>
      </c>
      <c r="I1270" s="320">
        <v>2923</v>
      </c>
    </row>
    <row r="1271" spans="1:9" x14ac:dyDescent="0.25">
      <c r="A1271" s="319" t="s">
        <v>477</v>
      </c>
      <c r="B1271" s="319">
        <v>76824</v>
      </c>
      <c r="C1271" s="320">
        <v>1027</v>
      </c>
      <c r="D1271" s="320">
        <v>1027</v>
      </c>
      <c r="E1271" s="320">
        <v>1352</v>
      </c>
      <c r="F1271" s="320">
        <v>1820</v>
      </c>
      <c r="G1271" s="320">
        <v>2288</v>
      </c>
      <c r="H1271" s="320">
        <v>2631</v>
      </c>
      <c r="I1271" s="320">
        <v>2974</v>
      </c>
    </row>
    <row r="1272" spans="1:9" x14ac:dyDescent="0.25">
      <c r="A1272" s="319" t="s">
        <v>477</v>
      </c>
      <c r="B1272" s="319">
        <v>76844</v>
      </c>
      <c r="C1272" s="320">
        <v>884</v>
      </c>
      <c r="D1272" s="320">
        <v>897</v>
      </c>
      <c r="E1272" s="320">
        <v>1183</v>
      </c>
      <c r="F1272" s="320">
        <v>1586</v>
      </c>
      <c r="G1272" s="320">
        <v>2002</v>
      </c>
      <c r="H1272" s="320">
        <v>2302</v>
      </c>
      <c r="I1272" s="320">
        <v>2602</v>
      </c>
    </row>
    <row r="1273" spans="1:9" x14ac:dyDescent="0.25">
      <c r="A1273" s="319" t="s">
        <v>477</v>
      </c>
      <c r="B1273" s="319">
        <v>76853</v>
      </c>
      <c r="C1273" s="320">
        <v>1300</v>
      </c>
      <c r="D1273" s="320">
        <v>1300</v>
      </c>
      <c r="E1273" s="320">
        <v>1716</v>
      </c>
      <c r="F1273" s="320">
        <v>2314</v>
      </c>
      <c r="G1273" s="320">
        <v>2912</v>
      </c>
      <c r="H1273" s="320">
        <v>3348</v>
      </c>
      <c r="I1273" s="320">
        <v>3785</v>
      </c>
    </row>
    <row r="1274" spans="1:9" x14ac:dyDescent="0.25">
      <c r="A1274" s="319" t="s">
        <v>478</v>
      </c>
      <c r="B1274" s="319">
        <v>78019</v>
      </c>
      <c r="C1274" s="320">
        <v>1144</v>
      </c>
      <c r="D1274" s="320">
        <v>1144</v>
      </c>
      <c r="E1274" s="320">
        <v>1417</v>
      </c>
      <c r="F1274" s="320">
        <v>1807</v>
      </c>
      <c r="G1274" s="320">
        <v>1885</v>
      </c>
      <c r="H1274" s="320">
        <v>2167</v>
      </c>
      <c r="I1274" s="320">
        <v>2450</v>
      </c>
    </row>
    <row r="1275" spans="1:9" x14ac:dyDescent="0.25">
      <c r="A1275" s="319" t="s">
        <v>478</v>
      </c>
      <c r="B1275" s="319">
        <v>78040</v>
      </c>
      <c r="C1275" s="320">
        <v>1066</v>
      </c>
      <c r="D1275" s="320">
        <v>1079</v>
      </c>
      <c r="E1275" s="320">
        <v>1326</v>
      </c>
      <c r="F1275" s="320">
        <v>1690</v>
      </c>
      <c r="G1275" s="320">
        <v>1768</v>
      </c>
      <c r="H1275" s="320">
        <v>2033</v>
      </c>
      <c r="I1275" s="320">
        <v>2298</v>
      </c>
    </row>
    <row r="1276" spans="1:9" x14ac:dyDescent="0.25">
      <c r="A1276" s="319" t="s">
        <v>478</v>
      </c>
      <c r="B1276" s="319">
        <v>78041</v>
      </c>
      <c r="C1276" s="320">
        <v>1118</v>
      </c>
      <c r="D1276" s="320">
        <v>1131</v>
      </c>
      <c r="E1276" s="320">
        <v>1391</v>
      </c>
      <c r="F1276" s="320">
        <v>1768</v>
      </c>
      <c r="G1276" s="320">
        <v>1859</v>
      </c>
      <c r="H1276" s="320">
        <v>2137</v>
      </c>
      <c r="I1276" s="320">
        <v>2416</v>
      </c>
    </row>
    <row r="1277" spans="1:9" x14ac:dyDescent="0.25">
      <c r="A1277" s="319" t="s">
        <v>478</v>
      </c>
      <c r="B1277" s="319">
        <v>78042</v>
      </c>
      <c r="C1277" s="320">
        <v>1144</v>
      </c>
      <c r="D1277" s="320">
        <v>1144</v>
      </c>
      <c r="E1277" s="320">
        <v>1417</v>
      </c>
      <c r="F1277" s="320">
        <v>1807</v>
      </c>
      <c r="G1277" s="320">
        <v>1885</v>
      </c>
      <c r="H1277" s="320">
        <v>2167</v>
      </c>
      <c r="I1277" s="320">
        <v>2450</v>
      </c>
    </row>
    <row r="1278" spans="1:9" x14ac:dyDescent="0.25">
      <c r="A1278" s="319" t="s">
        <v>478</v>
      </c>
      <c r="B1278" s="319">
        <v>78043</v>
      </c>
      <c r="C1278" s="320">
        <v>1105</v>
      </c>
      <c r="D1278" s="320">
        <v>1105</v>
      </c>
      <c r="E1278" s="320">
        <v>1365</v>
      </c>
      <c r="F1278" s="320">
        <v>1742</v>
      </c>
      <c r="G1278" s="320">
        <v>1820</v>
      </c>
      <c r="H1278" s="320">
        <v>2093</v>
      </c>
      <c r="I1278" s="320">
        <v>2366</v>
      </c>
    </row>
    <row r="1279" spans="1:9" x14ac:dyDescent="0.25">
      <c r="A1279" s="319" t="s">
        <v>478</v>
      </c>
      <c r="B1279" s="319">
        <v>78044</v>
      </c>
      <c r="C1279" s="320">
        <v>1144</v>
      </c>
      <c r="D1279" s="320">
        <v>1144</v>
      </c>
      <c r="E1279" s="320">
        <v>1417</v>
      </c>
      <c r="F1279" s="320">
        <v>1807</v>
      </c>
      <c r="G1279" s="320">
        <v>1885</v>
      </c>
      <c r="H1279" s="320">
        <v>2167</v>
      </c>
      <c r="I1279" s="320">
        <v>2450</v>
      </c>
    </row>
    <row r="1280" spans="1:9" x14ac:dyDescent="0.25">
      <c r="A1280" s="319" t="s">
        <v>478</v>
      </c>
      <c r="B1280" s="319">
        <v>78045</v>
      </c>
      <c r="C1280" s="320">
        <v>1534</v>
      </c>
      <c r="D1280" s="320">
        <v>1534</v>
      </c>
      <c r="E1280" s="320">
        <v>1898</v>
      </c>
      <c r="F1280" s="320">
        <v>2418</v>
      </c>
      <c r="G1280" s="320">
        <v>2535</v>
      </c>
      <c r="H1280" s="320">
        <v>2914</v>
      </c>
      <c r="I1280" s="320">
        <v>3295</v>
      </c>
    </row>
    <row r="1281" spans="1:9" x14ac:dyDescent="0.25">
      <c r="A1281" s="319" t="s">
        <v>478</v>
      </c>
      <c r="B1281" s="319">
        <v>78046</v>
      </c>
      <c r="C1281" s="320">
        <v>1131</v>
      </c>
      <c r="D1281" s="320">
        <v>1144</v>
      </c>
      <c r="E1281" s="320">
        <v>1404</v>
      </c>
      <c r="F1281" s="320">
        <v>1781</v>
      </c>
      <c r="G1281" s="320">
        <v>1872</v>
      </c>
      <c r="H1281" s="320">
        <v>2152</v>
      </c>
      <c r="I1281" s="320">
        <v>2433</v>
      </c>
    </row>
    <row r="1282" spans="1:9" x14ac:dyDescent="0.25">
      <c r="A1282" s="319" t="s">
        <v>478</v>
      </c>
      <c r="B1282" s="319">
        <v>78344</v>
      </c>
      <c r="C1282" s="320">
        <v>1144</v>
      </c>
      <c r="D1282" s="320">
        <v>1144</v>
      </c>
      <c r="E1282" s="320">
        <v>1417</v>
      </c>
      <c r="F1282" s="320">
        <v>1807</v>
      </c>
      <c r="G1282" s="320">
        <v>1885</v>
      </c>
      <c r="H1282" s="320">
        <v>2167</v>
      </c>
      <c r="I1282" s="320">
        <v>2450</v>
      </c>
    </row>
    <row r="1283" spans="1:9" x14ac:dyDescent="0.25">
      <c r="A1283" s="319" t="s">
        <v>478</v>
      </c>
      <c r="B1283" s="319">
        <v>78369</v>
      </c>
      <c r="C1283" s="320">
        <v>1144</v>
      </c>
      <c r="D1283" s="320">
        <v>1144</v>
      </c>
      <c r="E1283" s="320">
        <v>1417</v>
      </c>
      <c r="F1283" s="320">
        <v>1807</v>
      </c>
      <c r="G1283" s="320">
        <v>1885</v>
      </c>
      <c r="H1283" s="320">
        <v>2167</v>
      </c>
      <c r="I1283" s="320">
        <v>2450</v>
      </c>
    </row>
    <row r="1284" spans="1:9" x14ac:dyDescent="0.25">
      <c r="A1284" s="319" t="s">
        <v>478</v>
      </c>
      <c r="B1284" s="319">
        <v>78371</v>
      </c>
      <c r="C1284" s="320">
        <v>1144</v>
      </c>
      <c r="D1284" s="320">
        <v>1144</v>
      </c>
      <c r="E1284" s="320">
        <v>1417</v>
      </c>
      <c r="F1284" s="320">
        <v>1807</v>
      </c>
      <c r="G1284" s="320">
        <v>1885</v>
      </c>
      <c r="H1284" s="320">
        <v>2167</v>
      </c>
      <c r="I1284" s="320">
        <v>2450</v>
      </c>
    </row>
    <row r="1285" spans="1:9" x14ac:dyDescent="0.25">
      <c r="A1285" s="319" t="s">
        <v>479</v>
      </c>
      <c r="B1285" s="319">
        <v>75451</v>
      </c>
      <c r="C1285" s="320">
        <v>949</v>
      </c>
      <c r="D1285" s="320">
        <v>1001</v>
      </c>
      <c r="E1285" s="320">
        <v>1183</v>
      </c>
      <c r="F1285" s="320">
        <v>1651</v>
      </c>
      <c r="G1285" s="320">
        <v>1833</v>
      </c>
      <c r="H1285" s="320">
        <v>2107</v>
      </c>
      <c r="I1285" s="320">
        <v>2382</v>
      </c>
    </row>
    <row r="1286" spans="1:9" x14ac:dyDescent="0.25">
      <c r="A1286" s="319" t="s">
        <v>479</v>
      </c>
      <c r="B1286" s="319">
        <v>75494</v>
      </c>
      <c r="C1286" s="320">
        <v>1105</v>
      </c>
      <c r="D1286" s="320">
        <v>1157</v>
      </c>
      <c r="E1286" s="320">
        <v>1365</v>
      </c>
      <c r="F1286" s="320">
        <v>1898</v>
      </c>
      <c r="G1286" s="320">
        <v>2067</v>
      </c>
      <c r="H1286" s="320">
        <v>2376</v>
      </c>
      <c r="I1286" s="320">
        <v>2687</v>
      </c>
    </row>
    <row r="1287" spans="1:9" x14ac:dyDescent="0.25">
      <c r="A1287" s="319" t="s">
        <v>479</v>
      </c>
      <c r="B1287" s="319">
        <v>75601</v>
      </c>
      <c r="C1287" s="320">
        <v>1027</v>
      </c>
      <c r="D1287" s="320">
        <v>1079</v>
      </c>
      <c r="E1287" s="320">
        <v>1300</v>
      </c>
      <c r="F1287" s="320">
        <v>1768</v>
      </c>
      <c r="G1287" s="320">
        <v>1924</v>
      </c>
      <c r="H1287" s="320">
        <v>2212</v>
      </c>
      <c r="I1287" s="320">
        <v>2501</v>
      </c>
    </row>
    <row r="1288" spans="1:9" x14ac:dyDescent="0.25">
      <c r="A1288" s="319" t="s">
        <v>479</v>
      </c>
      <c r="B1288" s="319">
        <v>75602</v>
      </c>
      <c r="C1288" s="320">
        <v>1014</v>
      </c>
      <c r="D1288" s="320">
        <v>1053</v>
      </c>
      <c r="E1288" s="320">
        <v>1287</v>
      </c>
      <c r="F1288" s="320">
        <v>1729</v>
      </c>
      <c r="G1288" s="320">
        <v>1898</v>
      </c>
      <c r="H1288" s="320">
        <v>2182</v>
      </c>
      <c r="I1288" s="320">
        <v>2467</v>
      </c>
    </row>
    <row r="1289" spans="1:9" x14ac:dyDescent="0.25">
      <c r="A1289" s="319" t="s">
        <v>479</v>
      </c>
      <c r="B1289" s="319">
        <v>75603</v>
      </c>
      <c r="C1289" s="320">
        <v>1066</v>
      </c>
      <c r="D1289" s="320">
        <v>1105</v>
      </c>
      <c r="E1289" s="320">
        <v>1365</v>
      </c>
      <c r="F1289" s="320">
        <v>1820</v>
      </c>
      <c r="G1289" s="320">
        <v>2002</v>
      </c>
      <c r="H1289" s="320">
        <v>2302</v>
      </c>
      <c r="I1289" s="320">
        <v>2602</v>
      </c>
    </row>
    <row r="1290" spans="1:9" x14ac:dyDescent="0.25">
      <c r="A1290" s="319" t="s">
        <v>479</v>
      </c>
      <c r="B1290" s="319">
        <v>75604</v>
      </c>
      <c r="C1290" s="320">
        <v>1157</v>
      </c>
      <c r="D1290" s="320">
        <v>1209</v>
      </c>
      <c r="E1290" s="320">
        <v>1430</v>
      </c>
      <c r="F1290" s="320">
        <v>1989</v>
      </c>
      <c r="G1290" s="320">
        <v>2158</v>
      </c>
      <c r="H1290" s="320">
        <v>2481</v>
      </c>
      <c r="I1290" s="320">
        <v>2805</v>
      </c>
    </row>
    <row r="1291" spans="1:9" x14ac:dyDescent="0.25">
      <c r="A1291" s="319" t="s">
        <v>479</v>
      </c>
      <c r="B1291" s="319">
        <v>75605</v>
      </c>
      <c r="C1291" s="320">
        <v>1248</v>
      </c>
      <c r="D1291" s="320">
        <v>1313</v>
      </c>
      <c r="E1291" s="320">
        <v>1573</v>
      </c>
      <c r="F1291" s="320">
        <v>2145</v>
      </c>
      <c r="G1291" s="320">
        <v>2340</v>
      </c>
      <c r="H1291" s="320">
        <v>2691</v>
      </c>
      <c r="I1291" s="320">
        <v>3042</v>
      </c>
    </row>
    <row r="1292" spans="1:9" x14ac:dyDescent="0.25">
      <c r="A1292" s="319" t="s">
        <v>479</v>
      </c>
      <c r="B1292" s="319">
        <v>75606</v>
      </c>
      <c r="C1292" s="320">
        <v>1157</v>
      </c>
      <c r="D1292" s="320">
        <v>1209</v>
      </c>
      <c r="E1292" s="320">
        <v>1430</v>
      </c>
      <c r="F1292" s="320">
        <v>1989</v>
      </c>
      <c r="G1292" s="320">
        <v>2158</v>
      </c>
      <c r="H1292" s="320">
        <v>2481</v>
      </c>
      <c r="I1292" s="320">
        <v>2805</v>
      </c>
    </row>
    <row r="1293" spans="1:9" x14ac:dyDescent="0.25">
      <c r="A1293" s="319" t="s">
        <v>479</v>
      </c>
      <c r="B1293" s="319">
        <v>75607</v>
      </c>
      <c r="C1293" s="320">
        <v>1157</v>
      </c>
      <c r="D1293" s="320">
        <v>1209</v>
      </c>
      <c r="E1293" s="320">
        <v>1430</v>
      </c>
      <c r="F1293" s="320">
        <v>1989</v>
      </c>
      <c r="G1293" s="320">
        <v>2158</v>
      </c>
      <c r="H1293" s="320">
        <v>2481</v>
      </c>
      <c r="I1293" s="320">
        <v>2805</v>
      </c>
    </row>
    <row r="1294" spans="1:9" x14ac:dyDescent="0.25">
      <c r="A1294" s="319" t="s">
        <v>479</v>
      </c>
      <c r="B1294" s="319">
        <v>75608</v>
      </c>
      <c r="C1294" s="320">
        <v>1157</v>
      </c>
      <c r="D1294" s="320">
        <v>1209</v>
      </c>
      <c r="E1294" s="320">
        <v>1430</v>
      </c>
      <c r="F1294" s="320">
        <v>1989</v>
      </c>
      <c r="G1294" s="320">
        <v>2158</v>
      </c>
      <c r="H1294" s="320">
        <v>2481</v>
      </c>
      <c r="I1294" s="320">
        <v>2805</v>
      </c>
    </row>
    <row r="1295" spans="1:9" x14ac:dyDescent="0.25">
      <c r="A1295" s="319" t="s">
        <v>479</v>
      </c>
      <c r="B1295" s="319">
        <v>75615</v>
      </c>
      <c r="C1295" s="320">
        <v>1157</v>
      </c>
      <c r="D1295" s="320">
        <v>1209</v>
      </c>
      <c r="E1295" s="320">
        <v>1430</v>
      </c>
      <c r="F1295" s="320">
        <v>1989</v>
      </c>
      <c r="G1295" s="320">
        <v>2158</v>
      </c>
      <c r="H1295" s="320">
        <v>2481</v>
      </c>
      <c r="I1295" s="320">
        <v>2805</v>
      </c>
    </row>
    <row r="1296" spans="1:9" x14ac:dyDescent="0.25">
      <c r="A1296" s="319" t="s">
        <v>479</v>
      </c>
      <c r="B1296" s="319">
        <v>75640</v>
      </c>
      <c r="C1296" s="320">
        <v>1235</v>
      </c>
      <c r="D1296" s="320">
        <v>1300</v>
      </c>
      <c r="E1296" s="320">
        <v>1586</v>
      </c>
      <c r="F1296" s="320">
        <v>2119</v>
      </c>
      <c r="G1296" s="320">
        <v>2314</v>
      </c>
      <c r="H1296" s="320">
        <v>2661</v>
      </c>
      <c r="I1296" s="320">
        <v>3008</v>
      </c>
    </row>
    <row r="1297" spans="1:9" x14ac:dyDescent="0.25">
      <c r="A1297" s="319" t="s">
        <v>479</v>
      </c>
      <c r="B1297" s="319">
        <v>75641</v>
      </c>
      <c r="C1297" s="320">
        <v>1014</v>
      </c>
      <c r="D1297" s="320">
        <v>1027</v>
      </c>
      <c r="E1297" s="320">
        <v>1352</v>
      </c>
      <c r="F1297" s="320">
        <v>1703</v>
      </c>
      <c r="G1297" s="320">
        <v>1885</v>
      </c>
      <c r="H1297" s="320">
        <v>2167</v>
      </c>
      <c r="I1297" s="320">
        <v>2450</v>
      </c>
    </row>
    <row r="1298" spans="1:9" x14ac:dyDescent="0.25">
      <c r="A1298" s="319" t="s">
        <v>479</v>
      </c>
      <c r="B1298" s="319">
        <v>75644</v>
      </c>
      <c r="C1298" s="320">
        <v>1040</v>
      </c>
      <c r="D1298" s="320">
        <v>1092</v>
      </c>
      <c r="E1298" s="320">
        <v>1287</v>
      </c>
      <c r="F1298" s="320">
        <v>1794</v>
      </c>
      <c r="G1298" s="320">
        <v>1950</v>
      </c>
      <c r="H1298" s="320">
        <v>2242</v>
      </c>
      <c r="I1298" s="320">
        <v>2535</v>
      </c>
    </row>
    <row r="1299" spans="1:9" x14ac:dyDescent="0.25">
      <c r="A1299" s="319" t="s">
        <v>479</v>
      </c>
      <c r="B1299" s="319">
        <v>75645</v>
      </c>
      <c r="C1299" s="320">
        <v>1326</v>
      </c>
      <c r="D1299" s="320">
        <v>1378</v>
      </c>
      <c r="E1299" s="320">
        <v>1638</v>
      </c>
      <c r="F1299" s="320">
        <v>2288</v>
      </c>
      <c r="G1299" s="320">
        <v>2470</v>
      </c>
      <c r="H1299" s="320">
        <v>2840</v>
      </c>
      <c r="I1299" s="320">
        <v>3211</v>
      </c>
    </row>
    <row r="1300" spans="1:9" x14ac:dyDescent="0.25">
      <c r="A1300" s="319" t="s">
        <v>479</v>
      </c>
      <c r="B1300" s="319">
        <v>75647</v>
      </c>
      <c r="C1300" s="320">
        <v>1196</v>
      </c>
      <c r="D1300" s="320">
        <v>1248</v>
      </c>
      <c r="E1300" s="320">
        <v>1482</v>
      </c>
      <c r="F1300" s="320">
        <v>2054</v>
      </c>
      <c r="G1300" s="320">
        <v>2249</v>
      </c>
      <c r="H1300" s="320">
        <v>2585</v>
      </c>
      <c r="I1300" s="320">
        <v>2923</v>
      </c>
    </row>
    <row r="1301" spans="1:9" x14ac:dyDescent="0.25">
      <c r="A1301" s="319" t="s">
        <v>479</v>
      </c>
      <c r="B1301" s="319">
        <v>75660</v>
      </c>
      <c r="C1301" s="320">
        <v>1157</v>
      </c>
      <c r="D1301" s="320">
        <v>1209</v>
      </c>
      <c r="E1301" s="320">
        <v>1430</v>
      </c>
      <c r="F1301" s="320">
        <v>1989</v>
      </c>
      <c r="G1301" s="320">
        <v>2158</v>
      </c>
      <c r="H1301" s="320">
        <v>2481</v>
      </c>
      <c r="I1301" s="320">
        <v>2805</v>
      </c>
    </row>
    <row r="1302" spans="1:9" x14ac:dyDescent="0.25">
      <c r="A1302" s="319" t="s">
        <v>479</v>
      </c>
      <c r="B1302" s="319">
        <v>75662</v>
      </c>
      <c r="C1302" s="320">
        <v>1118</v>
      </c>
      <c r="D1302" s="320">
        <v>1157</v>
      </c>
      <c r="E1302" s="320">
        <v>1404</v>
      </c>
      <c r="F1302" s="320">
        <v>1911</v>
      </c>
      <c r="G1302" s="320">
        <v>2093</v>
      </c>
      <c r="H1302" s="320">
        <v>2406</v>
      </c>
      <c r="I1302" s="320">
        <v>2720</v>
      </c>
    </row>
    <row r="1303" spans="1:9" x14ac:dyDescent="0.25">
      <c r="A1303" s="319" t="s">
        <v>479</v>
      </c>
      <c r="B1303" s="319">
        <v>75663</v>
      </c>
      <c r="C1303" s="320">
        <v>1157</v>
      </c>
      <c r="D1303" s="320">
        <v>1209</v>
      </c>
      <c r="E1303" s="320">
        <v>1430</v>
      </c>
      <c r="F1303" s="320">
        <v>1989</v>
      </c>
      <c r="G1303" s="320">
        <v>2158</v>
      </c>
      <c r="H1303" s="320">
        <v>2481</v>
      </c>
      <c r="I1303" s="320">
        <v>2805</v>
      </c>
    </row>
    <row r="1304" spans="1:9" x14ac:dyDescent="0.25">
      <c r="A1304" s="319" t="s">
        <v>479</v>
      </c>
      <c r="B1304" s="319">
        <v>75683</v>
      </c>
      <c r="C1304" s="320">
        <v>1170</v>
      </c>
      <c r="D1304" s="320">
        <v>1235</v>
      </c>
      <c r="E1304" s="320">
        <v>1456</v>
      </c>
      <c r="F1304" s="320">
        <v>2028</v>
      </c>
      <c r="G1304" s="320">
        <v>2197</v>
      </c>
      <c r="H1304" s="320">
        <v>2525</v>
      </c>
      <c r="I1304" s="320">
        <v>2856</v>
      </c>
    </row>
    <row r="1305" spans="1:9" x14ac:dyDescent="0.25">
      <c r="A1305" s="319" t="s">
        <v>479</v>
      </c>
      <c r="B1305" s="319">
        <v>75686</v>
      </c>
      <c r="C1305" s="320">
        <v>1001</v>
      </c>
      <c r="D1305" s="320">
        <v>1053</v>
      </c>
      <c r="E1305" s="320">
        <v>1248</v>
      </c>
      <c r="F1305" s="320">
        <v>1742</v>
      </c>
      <c r="G1305" s="320">
        <v>1885</v>
      </c>
      <c r="H1305" s="320">
        <v>2167</v>
      </c>
      <c r="I1305" s="320">
        <v>2450</v>
      </c>
    </row>
    <row r="1306" spans="1:9" x14ac:dyDescent="0.25">
      <c r="A1306" s="319" t="s">
        <v>479</v>
      </c>
      <c r="B1306" s="319">
        <v>75691</v>
      </c>
      <c r="C1306" s="320">
        <v>988</v>
      </c>
      <c r="D1306" s="320">
        <v>1001</v>
      </c>
      <c r="E1306" s="320">
        <v>1313</v>
      </c>
      <c r="F1306" s="320">
        <v>1664</v>
      </c>
      <c r="G1306" s="320">
        <v>1846</v>
      </c>
      <c r="H1306" s="320">
        <v>2122</v>
      </c>
      <c r="I1306" s="320">
        <v>2399</v>
      </c>
    </row>
    <row r="1307" spans="1:9" x14ac:dyDescent="0.25">
      <c r="A1307" s="319" t="s">
        <v>479</v>
      </c>
      <c r="B1307" s="319">
        <v>75693</v>
      </c>
      <c r="C1307" s="320">
        <v>1391</v>
      </c>
      <c r="D1307" s="320">
        <v>1443</v>
      </c>
      <c r="E1307" s="320">
        <v>1716</v>
      </c>
      <c r="F1307" s="320">
        <v>2392</v>
      </c>
      <c r="G1307" s="320">
        <v>2587</v>
      </c>
      <c r="H1307" s="320">
        <v>2974</v>
      </c>
      <c r="I1307" s="320">
        <v>3363</v>
      </c>
    </row>
    <row r="1308" spans="1:9" x14ac:dyDescent="0.25">
      <c r="A1308" s="319" t="s">
        <v>479</v>
      </c>
      <c r="B1308" s="319">
        <v>75755</v>
      </c>
      <c r="C1308" s="320">
        <v>1066</v>
      </c>
      <c r="D1308" s="320">
        <v>1118</v>
      </c>
      <c r="E1308" s="320">
        <v>1326</v>
      </c>
      <c r="F1308" s="320">
        <v>1846</v>
      </c>
      <c r="G1308" s="320">
        <v>2002</v>
      </c>
      <c r="H1308" s="320">
        <v>2302</v>
      </c>
      <c r="I1308" s="320">
        <v>2602</v>
      </c>
    </row>
    <row r="1309" spans="1:9" x14ac:dyDescent="0.25">
      <c r="A1309" s="319" t="s">
        <v>479</v>
      </c>
      <c r="B1309" s="319">
        <v>75765</v>
      </c>
      <c r="C1309" s="320">
        <v>1144</v>
      </c>
      <c r="D1309" s="320">
        <v>1196</v>
      </c>
      <c r="E1309" s="320">
        <v>1417</v>
      </c>
      <c r="F1309" s="320">
        <v>1976</v>
      </c>
      <c r="G1309" s="320">
        <v>2145</v>
      </c>
      <c r="H1309" s="320">
        <v>2466</v>
      </c>
      <c r="I1309" s="320">
        <v>2788</v>
      </c>
    </row>
    <row r="1310" spans="1:9" x14ac:dyDescent="0.25">
      <c r="A1310" s="319" t="s">
        <v>480</v>
      </c>
      <c r="B1310" s="319">
        <v>79235</v>
      </c>
      <c r="C1310" s="320">
        <v>858</v>
      </c>
      <c r="D1310" s="320">
        <v>988</v>
      </c>
      <c r="E1310" s="320">
        <v>1196</v>
      </c>
      <c r="F1310" s="320">
        <v>1677</v>
      </c>
      <c r="G1310" s="320">
        <v>1963</v>
      </c>
      <c r="H1310" s="320">
        <v>2256</v>
      </c>
      <c r="I1310" s="320">
        <v>2551</v>
      </c>
    </row>
    <row r="1311" spans="1:9" x14ac:dyDescent="0.25">
      <c r="A1311" s="319" t="s">
        <v>480</v>
      </c>
      <c r="B1311" s="319">
        <v>79243</v>
      </c>
      <c r="C1311" s="320">
        <v>858</v>
      </c>
      <c r="D1311" s="320">
        <v>988</v>
      </c>
      <c r="E1311" s="320">
        <v>1196</v>
      </c>
      <c r="F1311" s="320">
        <v>1677</v>
      </c>
      <c r="G1311" s="320">
        <v>1963</v>
      </c>
      <c r="H1311" s="320">
        <v>2256</v>
      </c>
      <c r="I1311" s="320">
        <v>2551</v>
      </c>
    </row>
    <row r="1312" spans="1:9" x14ac:dyDescent="0.25">
      <c r="A1312" s="319" t="s">
        <v>480</v>
      </c>
      <c r="B1312" s="319">
        <v>79250</v>
      </c>
      <c r="C1312" s="320">
        <v>858</v>
      </c>
      <c r="D1312" s="320">
        <v>988</v>
      </c>
      <c r="E1312" s="320">
        <v>1196</v>
      </c>
      <c r="F1312" s="320">
        <v>1677</v>
      </c>
      <c r="G1312" s="320">
        <v>1963</v>
      </c>
      <c r="H1312" s="320">
        <v>2256</v>
      </c>
      <c r="I1312" s="320">
        <v>2551</v>
      </c>
    </row>
    <row r="1313" spans="1:9" x14ac:dyDescent="0.25">
      <c r="A1313" s="319" t="s">
        <v>480</v>
      </c>
      <c r="B1313" s="319">
        <v>79311</v>
      </c>
      <c r="C1313" s="320">
        <v>858</v>
      </c>
      <c r="D1313" s="320">
        <v>988</v>
      </c>
      <c r="E1313" s="320">
        <v>1196</v>
      </c>
      <c r="F1313" s="320">
        <v>1677</v>
      </c>
      <c r="G1313" s="320">
        <v>1963</v>
      </c>
      <c r="H1313" s="320">
        <v>2256</v>
      </c>
      <c r="I1313" s="320">
        <v>2551</v>
      </c>
    </row>
    <row r="1314" spans="1:9" x14ac:dyDescent="0.25">
      <c r="A1314" s="319" t="s">
        <v>480</v>
      </c>
      <c r="B1314" s="319">
        <v>79313</v>
      </c>
      <c r="C1314" s="320">
        <v>1014</v>
      </c>
      <c r="D1314" s="320">
        <v>1222</v>
      </c>
      <c r="E1314" s="320">
        <v>1456</v>
      </c>
      <c r="F1314" s="320">
        <v>2028</v>
      </c>
      <c r="G1314" s="320">
        <v>2392</v>
      </c>
      <c r="H1314" s="320">
        <v>2750</v>
      </c>
      <c r="I1314" s="320">
        <v>3109</v>
      </c>
    </row>
    <row r="1315" spans="1:9" x14ac:dyDescent="0.25">
      <c r="A1315" s="319" t="s">
        <v>480</v>
      </c>
      <c r="B1315" s="319">
        <v>79322</v>
      </c>
      <c r="C1315" s="320">
        <v>858</v>
      </c>
      <c r="D1315" s="320">
        <v>988</v>
      </c>
      <c r="E1315" s="320">
        <v>1196</v>
      </c>
      <c r="F1315" s="320">
        <v>1677</v>
      </c>
      <c r="G1315" s="320">
        <v>1963</v>
      </c>
      <c r="H1315" s="320">
        <v>2256</v>
      </c>
      <c r="I1315" s="320">
        <v>2551</v>
      </c>
    </row>
    <row r="1316" spans="1:9" x14ac:dyDescent="0.25">
      <c r="A1316" s="319" t="s">
        <v>480</v>
      </c>
      <c r="B1316" s="319">
        <v>79329</v>
      </c>
      <c r="C1316" s="320">
        <v>858</v>
      </c>
      <c r="D1316" s="320">
        <v>988</v>
      </c>
      <c r="E1316" s="320">
        <v>1196</v>
      </c>
      <c r="F1316" s="320">
        <v>1677</v>
      </c>
      <c r="G1316" s="320">
        <v>1963</v>
      </c>
      <c r="H1316" s="320">
        <v>2256</v>
      </c>
      <c r="I1316" s="320">
        <v>2551</v>
      </c>
    </row>
    <row r="1317" spans="1:9" x14ac:dyDescent="0.25">
      <c r="A1317" s="319" t="s">
        <v>480</v>
      </c>
      <c r="B1317" s="319">
        <v>79343</v>
      </c>
      <c r="C1317" s="320">
        <v>858</v>
      </c>
      <c r="D1317" s="320">
        <v>988</v>
      </c>
      <c r="E1317" s="320">
        <v>1196</v>
      </c>
      <c r="F1317" s="320">
        <v>1677</v>
      </c>
      <c r="G1317" s="320">
        <v>1963</v>
      </c>
      <c r="H1317" s="320">
        <v>2256</v>
      </c>
      <c r="I1317" s="320">
        <v>2551</v>
      </c>
    </row>
    <row r="1318" spans="1:9" x14ac:dyDescent="0.25">
      <c r="A1318" s="319" t="s">
        <v>480</v>
      </c>
      <c r="B1318" s="319">
        <v>79350</v>
      </c>
      <c r="C1318" s="320">
        <v>858</v>
      </c>
      <c r="D1318" s="320">
        <v>1001</v>
      </c>
      <c r="E1318" s="320">
        <v>1196</v>
      </c>
      <c r="F1318" s="320">
        <v>1677</v>
      </c>
      <c r="G1318" s="320">
        <v>1963</v>
      </c>
      <c r="H1318" s="320">
        <v>2256</v>
      </c>
      <c r="I1318" s="320">
        <v>2551</v>
      </c>
    </row>
    <row r="1319" spans="1:9" x14ac:dyDescent="0.25">
      <c r="A1319" s="319" t="s">
        <v>480</v>
      </c>
      <c r="B1319" s="319">
        <v>79356</v>
      </c>
      <c r="C1319" s="320">
        <v>858</v>
      </c>
      <c r="D1319" s="320">
        <v>988</v>
      </c>
      <c r="E1319" s="320">
        <v>1196</v>
      </c>
      <c r="F1319" s="320">
        <v>1677</v>
      </c>
      <c r="G1319" s="320">
        <v>1963</v>
      </c>
      <c r="H1319" s="320">
        <v>2256</v>
      </c>
      <c r="I1319" s="320">
        <v>2551</v>
      </c>
    </row>
    <row r="1320" spans="1:9" x14ac:dyDescent="0.25">
      <c r="A1320" s="319" t="s">
        <v>480</v>
      </c>
      <c r="B1320" s="319">
        <v>79357</v>
      </c>
      <c r="C1320" s="320">
        <v>858</v>
      </c>
      <c r="D1320" s="320">
        <v>988</v>
      </c>
      <c r="E1320" s="320">
        <v>1196</v>
      </c>
      <c r="F1320" s="320">
        <v>1677</v>
      </c>
      <c r="G1320" s="320">
        <v>1963</v>
      </c>
      <c r="H1320" s="320">
        <v>2256</v>
      </c>
      <c r="I1320" s="320">
        <v>2551</v>
      </c>
    </row>
    <row r="1321" spans="1:9" x14ac:dyDescent="0.25">
      <c r="A1321" s="319" t="s">
        <v>480</v>
      </c>
      <c r="B1321" s="319">
        <v>79358</v>
      </c>
      <c r="C1321" s="320">
        <v>858</v>
      </c>
      <c r="D1321" s="320">
        <v>1027</v>
      </c>
      <c r="E1321" s="320">
        <v>1235</v>
      </c>
      <c r="F1321" s="320">
        <v>1716</v>
      </c>
      <c r="G1321" s="320">
        <v>2028</v>
      </c>
      <c r="H1321" s="320">
        <v>2332</v>
      </c>
      <c r="I1321" s="320">
        <v>2636</v>
      </c>
    </row>
    <row r="1322" spans="1:9" x14ac:dyDescent="0.25">
      <c r="A1322" s="319" t="s">
        <v>480</v>
      </c>
      <c r="B1322" s="319">
        <v>79363</v>
      </c>
      <c r="C1322" s="320">
        <v>923</v>
      </c>
      <c r="D1322" s="320">
        <v>1105</v>
      </c>
      <c r="E1322" s="320">
        <v>1326</v>
      </c>
      <c r="F1322" s="320">
        <v>1846</v>
      </c>
      <c r="G1322" s="320">
        <v>2184</v>
      </c>
      <c r="H1322" s="320">
        <v>2511</v>
      </c>
      <c r="I1322" s="320">
        <v>2839</v>
      </c>
    </row>
    <row r="1323" spans="1:9" x14ac:dyDescent="0.25">
      <c r="A1323" s="319" t="s">
        <v>480</v>
      </c>
      <c r="B1323" s="319">
        <v>79364</v>
      </c>
      <c r="C1323" s="320">
        <v>884</v>
      </c>
      <c r="D1323" s="320">
        <v>1053</v>
      </c>
      <c r="E1323" s="320">
        <v>1261</v>
      </c>
      <c r="F1323" s="320">
        <v>1755</v>
      </c>
      <c r="G1323" s="320">
        <v>2067</v>
      </c>
      <c r="H1323" s="320">
        <v>2376</v>
      </c>
      <c r="I1323" s="320">
        <v>2687</v>
      </c>
    </row>
    <row r="1324" spans="1:9" x14ac:dyDescent="0.25">
      <c r="A1324" s="319" t="s">
        <v>480</v>
      </c>
      <c r="B1324" s="319">
        <v>79366</v>
      </c>
      <c r="C1324" s="320">
        <v>1261</v>
      </c>
      <c r="D1324" s="320">
        <v>1508</v>
      </c>
      <c r="E1324" s="320">
        <v>1807</v>
      </c>
      <c r="F1324" s="320">
        <v>2522</v>
      </c>
      <c r="G1324" s="320">
        <v>2964</v>
      </c>
      <c r="H1324" s="320">
        <v>3408</v>
      </c>
      <c r="I1324" s="320">
        <v>3853</v>
      </c>
    </row>
    <row r="1325" spans="1:9" x14ac:dyDescent="0.25">
      <c r="A1325" s="319" t="s">
        <v>480</v>
      </c>
      <c r="B1325" s="319">
        <v>79370</v>
      </c>
      <c r="C1325" s="320">
        <v>858</v>
      </c>
      <c r="D1325" s="320">
        <v>988</v>
      </c>
      <c r="E1325" s="320">
        <v>1196</v>
      </c>
      <c r="F1325" s="320">
        <v>1677</v>
      </c>
      <c r="G1325" s="320">
        <v>1963</v>
      </c>
      <c r="H1325" s="320">
        <v>2256</v>
      </c>
      <c r="I1325" s="320">
        <v>2551</v>
      </c>
    </row>
    <row r="1326" spans="1:9" x14ac:dyDescent="0.25">
      <c r="A1326" s="319" t="s">
        <v>480</v>
      </c>
      <c r="B1326" s="319">
        <v>79381</v>
      </c>
      <c r="C1326" s="320">
        <v>858</v>
      </c>
      <c r="D1326" s="320">
        <v>988</v>
      </c>
      <c r="E1326" s="320">
        <v>1196</v>
      </c>
      <c r="F1326" s="320">
        <v>1677</v>
      </c>
      <c r="G1326" s="320">
        <v>1963</v>
      </c>
      <c r="H1326" s="320">
        <v>2256</v>
      </c>
      <c r="I1326" s="320">
        <v>2551</v>
      </c>
    </row>
    <row r="1327" spans="1:9" x14ac:dyDescent="0.25">
      <c r="A1327" s="319" t="s">
        <v>480</v>
      </c>
      <c r="B1327" s="319">
        <v>79382</v>
      </c>
      <c r="C1327" s="320">
        <v>1066</v>
      </c>
      <c r="D1327" s="320">
        <v>1287</v>
      </c>
      <c r="E1327" s="320">
        <v>1534</v>
      </c>
      <c r="F1327" s="320">
        <v>2132</v>
      </c>
      <c r="G1327" s="320">
        <v>2522</v>
      </c>
      <c r="H1327" s="320">
        <v>2900</v>
      </c>
      <c r="I1327" s="320">
        <v>3278</v>
      </c>
    </row>
    <row r="1328" spans="1:9" x14ac:dyDescent="0.25">
      <c r="A1328" s="319" t="s">
        <v>480</v>
      </c>
      <c r="B1328" s="319">
        <v>79401</v>
      </c>
      <c r="C1328" s="320">
        <v>1040</v>
      </c>
      <c r="D1328" s="320">
        <v>1248</v>
      </c>
      <c r="E1328" s="320">
        <v>1495</v>
      </c>
      <c r="F1328" s="320">
        <v>2080</v>
      </c>
      <c r="G1328" s="320">
        <v>2457</v>
      </c>
      <c r="H1328" s="320">
        <v>2824</v>
      </c>
      <c r="I1328" s="320">
        <v>3194</v>
      </c>
    </row>
    <row r="1329" spans="1:9" x14ac:dyDescent="0.25">
      <c r="A1329" s="319" t="s">
        <v>480</v>
      </c>
      <c r="B1329" s="319">
        <v>79402</v>
      </c>
      <c r="C1329" s="320">
        <v>1014</v>
      </c>
      <c r="D1329" s="320">
        <v>1222</v>
      </c>
      <c r="E1329" s="320">
        <v>1456</v>
      </c>
      <c r="F1329" s="320">
        <v>2028</v>
      </c>
      <c r="G1329" s="320">
        <v>2392</v>
      </c>
      <c r="H1329" s="320">
        <v>2750</v>
      </c>
      <c r="I1329" s="320">
        <v>3109</v>
      </c>
    </row>
    <row r="1330" spans="1:9" x14ac:dyDescent="0.25">
      <c r="A1330" s="319" t="s">
        <v>480</v>
      </c>
      <c r="B1330" s="319">
        <v>79403</v>
      </c>
      <c r="C1330" s="320">
        <v>897</v>
      </c>
      <c r="D1330" s="320">
        <v>1079</v>
      </c>
      <c r="E1330" s="320">
        <v>1287</v>
      </c>
      <c r="F1330" s="320">
        <v>1794</v>
      </c>
      <c r="G1330" s="320">
        <v>2119</v>
      </c>
      <c r="H1330" s="320">
        <v>2436</v>
      </c>
      <c r="I1330" s="320">
        <v>2754</v>
      </c>
    </row>
    <row r="1331" spans="1:9" x14ac:dyDescent="0.25">
      <c r="A1331" s="319" t="s">
        <v>480</v>
      </c>
      <c r="B1331" s="319">
        <v>79404</v>
      </c>
      <c r="C1331" s="320">
        <v>858</v>
      </c>
      <c r="D1331" s="320">
        <v>988</v>
      </c>
      <c r="E1331" s="320">
        <v>1196</v>
      </c>
      <c r="F1331" s="320">
        <v>1677</v>
      </c>
      <c r="G1331" s="320">
        <v>1963</v>
      </c>
      <c r="H1331" s="320">
        <v>2256</v>
      </c>
      <c r="I1331" s="320">
        <v>2551</v>
      </c>
    </row>
    <row r="1332" spans="1:9" x14ac:dyDescent="0.25">
      <c r="A1332" s="319" t="s">
        <v>480</v>
      </c>
      <c r="B1332" s="319">
        <v>79406</v>
      </c>
      <c r="C1332" s="320">
        <v>1092</v>
      </c>
      <c r="D1332" s="320">
        <v>1313</v>
      </c>
      <c r="E1332" s="320">
        <v>1560</v>
      </c>
      <c r="F1332" s="320">
        <v>2184</v>
      </c>
      <c r="G1332" s="320">
        <v>2574</v>
      </c>
      <c r="H1332" s="320">
        <v>2960</v>
      </c>
      <c r="I1332" s="320">
        <v>3346</v>
      </c>
    </row>
    <row r="1333" spans="1:9" x14ac:dyDescent="0.25">
      <c r="A1333" s="319" t="s">
        <v>480</v>
      </c>
      <c r="B1333" s="319">
        <v>79407</v>
      </c>
      <c r="C1333" s="320">
        <v>975</v>
      </c>
      <c r="D1333" s="320">
        <v>1170</v>
      </c>
      <c r="E1333" s="320">
        <v>1391</v>
      </c>
      <c r="F1333" s="320">
        <v>1937</v>
      </c>
      <c r="G1333" s="320">
        <v>2288</v>
      </c>
      <c r="H1333" s="320">
        <v>2631</v>
      </c>
      <c r="I1333" s="320">
        <v>2974</v>
      </c>
    </row>
    <row r="1334" spans="1:9" x14ac:dyDescent="0.25">
      <c r="A1334" s="319" t="s">
        <v>480</v>
      </c>
      <c r="B1334" s="319">
        <v>79408</v>
      </c>
      <c r="C1334" s="320">
        <v>1014</v>
      </c>
      <c r="D1334" s="320">
        <v>1222</v>
      </c>
      <c r="E1334" s="320">
        <v>1456</v>
      </c>
      <c r="F1334" s="320">
        <v>2028</v>
      </c>
      <c r="G1334" s="320">
        <v>2392</v>
      </c>
      <c r="H1334" s="320">
        <v>2750</v>
      </c>
      <c r="I1334" s="320">
        <v>3109</v>
      </c>
    </row>
    <row r="1335" spans="1:9" x14ac:dyDescent="0.25">
      <c r="A1335" s="319" t="s">
        <v>480</v>
      </c>
      <c r="B1335" s="319">
        <v>79409</v>
      </c>
      <c r="C1335" s="320">
        <v>1014</v>
      </c>
      <c r="D1335" s="320">
        <v>1222</v>
      </c>
      <c r="E1335" s="320">
        <v>1456</v>
      </c>
      <c r="F1335" s="320">
        <v>2028</v>
      </c>
      <c r="G1335" s="320">
        <v>2392</v>
      </c>
      <c r="H1335" s="320">
        <v>2750</v>
      </c>
      <c r="I1335" s="320">
        <v>3109</v>
      </c>
    </row>
    <row r="1336" spans="1:9" x14ac:dyDescent="0.25">
      <c r="A1336" s="319" t="s">
        <v>480</v>
      </c>
      <c r="B1336" s="319">
        <v>79410</v>
      </c>
      <c r="C1336" s="320">
        <v>1222</v>
      </c>
      <c r="D1336" s="320">
        <v>1456</v>
      </c>
      <c r="E1336" s="320">
        <v>1742</v>
      </c>
      <c r="F1336" s="320">
        <v>2431</v>
      </c>
      <c r="G1336" s="320">
        <v>2860</v>
      </c>
      <c r="H1336" s="320">
        <v>3289</v>
      </c>
      <c r="I1336" s="320">
        <v>3718</v>
      </c>
    </row>
    <row r="1337" spans="1:9" x14ac:dyDescent="0.25">
      <c r="A1337" s="319" t="s">
        <v>480</v>
      </c>
      <c r="B1337" s="319">
        <v>79411</v>
      </c>
      <c r="C1337" s="320">
        <v>936</v>
      </c>
      <c r="D1337" s="320">
        <v>1118</v>
      </c>
      <c r="E1337" s="320">
        <v>1339</v>
      </c>
      <c r="F1337" s="320">
        <v>1872</v>
      </c>
      <c r="G1337" s="320">
        <v>2197</v>
      </c>
      <c r="H1337" s="320">
        <v>2525</v>
      </c>
      <c r="I1337" s="320">
        <v>2856</v>
      </c>
    </row>
    <row r="1338" spans="1:9" x14ac:dyDescent="0.25">
      <c r="A1338" s="319" t="s">
        <v>480</v>
      </c>
      <c r="B1338" s="319">
        <v>79412</v>
      </c>
      <c r="C1338" s="320">
        <v>884</v>
      </c>
      <c r="D1338" s="320">
        <v>1066</v>
      </c>
      <c r="E1338" s="320">
        <v>1274</v>
      </c>
      <c r="F1338" s="320">
        <v>1781</v>
      </c>
      <c r="G1338" s="320">
        <v>2093</v>
      </c>
      <c r="H1338" s="320">
        <v>2406</v>
      </c>
      <c r="I1338" s="320">
        <v>2720</v>
      </c>
    </row>
    <row r="1339" spans="1:9" x14ac:dyDescent="0.25">
      <c r="A1339" s="319" t="s">
        <v>480</v>
      </c>
      <c r="B1339" s="319">
        <v>79413</v>
      </c>
      <c r="C1339" s="320">
        <v>1196</v>
      </c>
      <c r="D1339" s="320">
        <v>1430</v>
      </c>
      <c r="E1339" s="320">
        <v>1703</v>
      </c>
      <c r="F1339" s="320">
        <v>2379</v>
      </c>
      <c r="G1339" s="320">
        <v>2795</v>
      </c>
      <c r="H1339" s="320">
        <v>3213</v>
      </c>
      <c r="I1339" s="320">
        <v>3633</v>
      </c>
    </row>
    <row r="1340" spans="1:9" x14ac:dyDescent="0.25">
      <c r="A1340" s="319" t="s">
        <v>480</v>
      </c>
      <c r="B1340" s="319">
        <v>79414</v>
      </c>
      <c r="C1340" s="320">
        <v>1014</v>
      </c>
      <c r="D1340" s="320">
        <v>1209</v>
      </c>
      <c r="E1340" s="320">
        <v>1443</v>
      </c>
      <c r="F1340" s="320">
        <v>2015</v>
      </c>
      <c r="G1340" s="320">
        <v>2366</v>
      </c>
      <c r="H1340" s="320">
        <v>2720</v>
      </c>
      <c r="I1340" s="320">
        <v>3075</v>
      </c>
    </row>
    <row r="1341" spans="1:9" x14ac:dyDescent="0.25">
      <c r="A1341" s="319" t="s">
        <v>480</v>
      </c>
      <c r="B1341" s="319">
        <v>79415</v>
      </c>
      <c r="C1341" s="320">
        <v>949</v>
      </c>
      <c r="D1341" s="320">
        <v>1131</v>
      </c>
      <c r="E1341" s="320">
        <v>1352</v>
      </c>
      <c r="F1341" s="320">
        <v>1885</v>
      </c>
      <c r="G1341" s="320">
        <v>2223</v>
      </c>
      <c r="H1341" s="320">
        <v>2555</v>
      </c>
      <c r="I1341" s="320">
        <v>2889</v>
      </c>
    </row>
    <row r="1342" spans="1:9" x14ac:dyDescent="0.25">
      <c r="A1342" s="319" t="s">
        <v>480</v>
      </c>
      <c r="B1342" s="319">
        <v>79416</v>
      </c>
      <c r="C1342" s="320">
        <v>1157</v>
      </c>
      <c r="D1342" s="320">
        <v>1378</v>
      </c>
      <c r="E1342" s="320">
        <v>1651</v>
      </c>
      <c r="F1342" s="320">
        <v>2301</v>
      </c>
      <c r="G1342" s="320">
        <v>2717</v>
      </c>
      <c r="H1342" s="320">
        <v>3123</v>
      </c>
      <c r="I1342" s="320">
        <v>3532</v>
      </c>
    </row>
    <row r="1343" spans="1:9" x14ac:dyDescent="0.25">
      <c r="A1343" s="319" t="s">
        <v>480</v>
      </c>
      <c r="B1343" s="319">
        <v>79423</v>
      </c>
      <c r="C1343" s="320">
        <v>1079</v>
      </c>
      <c r="D1343" s="320">
        <v>1300</v>
      </c>
      <c r="E1343" s="320">
        <v>1547</v>
      </c>
      <c r="F1343" s="320">
        <v>2158</v>
      </c>
      <c r="G1343" s="320">
        <v>2548</v>
      </c>
      <c r="H1343" s="320">
        <v>2930</v>
      </c>
      <c r="I1343" s="320">
        <v>3312</v>
      </c>
    </row>
    <row r="1344" spans="1:9" x14ac:dyDescent="0.25">
      <c r="A1344" s="319" t="s">
        <v>480</v>
      </c>
      <c r="B1344" s="319">
        <v>79424</v>
      </c>
      <c r="C1344" s="320">
        <v>1014</v>
      </c>
      <c r="D1344" s="320">
        <v>1209</v>
      </c>
      <c r="E1344" s="320">
        <v>1443</v>
      </c>
      <c r="F1344" s="320">
        <v>2015</v>
      </c>
      <c r="G1344" s="320">
        <v>2366</v>
      </c>
      <c r="H1344" s="320">
        <v>2720</v>
      </c>
      <c r="I1344" s="320">
        <v>3075</v>
      </c>
    </row>
    <row r="1345" spans="1:9" x14ac:dyDescent="0.25">
      <c r="A1345" s="319" t="s">
        <v>480</v>
      </c>
      <c r="B1345" s="319">
        <v>79430</v>
      </c>
      <c r="C1345" s="320">
        <v>1014</v>
      </c>
      <c r="D1345" s="320">
        <v>1222</v>
      </c>
      <c r="E1345" s="320">
        <v>1456</v>
      </c>
      <c r="F1345" s="320">
        <v>2028</v>
      </c>
      <c r="G1345" s="320">
        <v>2392</v>
      </c>
      <c r="H1345" s="320">
        <v>2750</v>
      </c>
      <c r="I1345" s="320">
        <v>3109</v>
      </c>
    </row>
    <row r="1346" spans="1:9" x14ac:dyDescent="0.25">
      <c r="A1346" s="319" t="s">
        <v>480</v>
      </c>
      <c r="B1346" s="319">
        <v>79452</v>
      </c>
      <c r="C1346" s="320">
        <v>1014</v>
      </c>
      <c r="D1346" s="320">
        <v>1222</v>
      </c>
      <c r="E1346" s="320">
        <v>1456</v>
      </c>
      <c r="F1346" s="320">
        <v>2028</v>
      </c>
      <c r="G1346" s="320">
        <v>2392</v>
      </c>
      <c r="H1346" s="320">
        <v>2750</v>
      </c>
      <c r="I1346" s="320">
        <v>3109</v>
      </c>
    </row>
    <row r="1347" spans="1:9" x14ac:dyDescent="0.25">
      <c r="A1347" s="319" t="s">
        <v>480</v>
      </c>
      <c r="B1347" s="319">
        <v>79453</v>
      </c>
      <c r="C1347" s="320">
        <v>1014</v>
      </c>
      <c r="D1347" s="320">
        <v>1222</v>
      </c>
      <c r="E1347" s="320">
        <v>1456</v>
      </c>
      <c r="F1347" s="320">
        <v>2028</v>
      </c>
      <c r="G1347" s="320">
        <v>2392</v>
      </c>
      <c r="H1347" s="320">
        <v>2750</v>
      </c>
      <c r="I1347" s="320">
        <v>3109</v>
      </c>
    </row>
    <row r="1348" spans="1:9" x14ac:dyDescent="0.25">
      <c r="A1348" s="319" t="s">
        <v>480</v>
      </c>
      <c r="B1348" s="319">
        <v>79464</v>
      </c>
      <c r="C1348" s="320">
        <v>1014</v>
      </c>
      <c r="D1348" s="320">
        <v>1222</v>
      </c>
      <c r="E1348" s="320">
        <v>1456</v>
      </c>
      <c r="F1348" s="320">
        <v>2028</v>
      </c>
      <c r="G1348" s="320">
        <v>2392</v>
      </c>
      <c r="H1348" s="320">
        <v>2750</v>
      </c>
      <c r="I1348" s="320">
        <v>3109</v>
      </c>
    </row>
    <row r="1349" spans="1:9" x14ac:dyDescent="0.25">
      <c r="A1349" s="319" t="s">
        <v>480</v>
      </c>
      <c r="B1349" s="319">
        <v>79490</v>
      </c>
      <c r="C1349" s="320">
        <v>1014</v>
      </c>
      <c r="D1349" s="320">
        <v>1222</v>
      </c>
      <c r="E1349" s="320">
        <v>1456</v>
      </c>
      <c r="F1349" s="320">
        <v>2028</v>
      </c>
      <c r="G1349" s="320">
        <v>2392</v>
      </c>
      <c r="H1349" s="320">
        <v>2750</v>
      </c>
      <c r="I1349" s="320">
        <v>3109</v>
      </c>
    </row>
    <row r="1350" spans="1:9" x14ac:dyDescent="0.25">
      <c r="A1350" s="319" t="s">
        <v>480</v>
      </c>
      <c r="B1350" s="319">
        <v>79493</v>
      </c>
      <c r="C1350" s="320">
        <v>1014</v>
      </c>
      <c r="D1350" s="320">
        <v>1222</v>
      </c>
      <c r="E1350" s="320">
        <v>1456</v>
      </c>
      <c r="F1350" s="320">
        <v>2028</v>
      </c>
      <c r="G1350" s="320">
        <v>2392</v>
      </c>
      <c r="H1350" s="320">
        <v>2750</v>
      </c>
      <c r="I1350" s="320">
        <v>3109</v>
      </c>
    </row>
    <row r="1351" spans="1:9" x14ac:dyDescent="0.25">
      <c r="A1351" s="319" t="s">
        <v>480</v>
      </c>
      <c r="B1351" s="319">
        <v>79499</v>
      </c>
      <c r="C1351" s="320">
        <v>1014</v>
      </c>
      <c r="D1351" s="320">
        <v>1222</v>
      </c>
      <c r="E1351" s="320">
        <v>1456</v>
      </c>
      <c r="F1351" s="320">
        <v>2028</v>
      </c>
      <c r="G1351" s="320">
        <v>2392</v>
      </c>
      <c r="H1351" s="320">
        <v>2750</v>
      </c>
      <c r="I1351" s="320">
        <v>3109</v>
      </c>
    </row>
    <row r="1352" spans="1:9" x14ac:dyDescent="0.25">
      <c r="A1352" s="319" t="s">
        <v>481</v>
      </c>
      <c r="B1352" s="319">
        <v>79316</v>
      </c>
      <c r="C1352" s="320">
        <v>832</v>
      </c>
      <c r="D1352" s="320">
        <v>988</v>
      </c>
      <c r="E1352" s="320">
        <v>1183</v>
      </c>
      <c r="F1352" s="320">
        <v>1651</v>
      </c>
      <c r="G1352" s="320">
        <v>1911</v>
      </c>
      <c r="H1352" s="320">
        <v>2197</v>
      </c>
      <c r="I1352" s="320">
        <v>2484</v>
      </c>
    </row>
    <row r="1353" spans="1:9" x14ac:dyDescent="0.25">
      <c r="A1353" s="319" t="s">
        <v>481</v>
      </c>
      <c r="B1353" s="319">
        <v>79331</v>
      </c>
      <c r="C1353" s="320">
        <v>1001</v>
      </c>
      <c r="D1353" s="320">
        <v>1001</v>
      </c>
      <c r="E1353" s="320">
        <v>1183</v>
      </c>
      <c r="F1353" s="320">
        <v>1664</v>
      </c>
      <c r="G1353" s="320">
        <v>2002</v>
      </c>
      <c r="H1353" s="320">
        <v>2302</v>
      </c>
      <c r="I1353" s="320">
        <v>2602</v>
      </c>
    </row>
    <row r="1354" spans="1:9" x14ac:dyDescent="0.25">
      <c r="A1354" s="319" t="s">
        <v>481</v>
      </c>
      <c r="B1354" s="319">
        <v>79345</v>
      </c>
      <c r="C1354" s="320">
        <v>819</v>
      </c>
      <c r="D1354" s="320">
        <v>988</v>
      </c>
      <c r="E1354" s="320">
        <v>1183</v>
      </c>
      <c r="F1354" s="320">
        <v>1638</v>
      </c>
      <c r="G1354" s="320">
        <v>1898</v>
      </c>
      <c r="H1354" s="320">
        <v>2182</v>
      </c>
      <c r="I1354" s="320">
        <v>2467</v>
      </c>
    </row>
    <row r="1355" spans="1:9" x14ac:dyDescent="0.25">
      <c r="A1355" s="319" t="s">
        <v>481</v>
      </c>
      <c r="B1355" s="319">
        <v>79351</v>
      </c>
      <c r="C1355" s="320">
        <v>884</v>
      </c>
      <c r="D1355" s="320">
        <v>1053</v>
      </c>
      <c r="E1355" s="320">
        <v>1261</v>
      </c>
      <c r="F1355" s="320">
        <v>1768</v>
      </c>
      <c r="G1355" s="320">
        <v>2041</v>
      </c>
      <c r="H1355" s="320">
        <v>2346</v>
      </c>
      <c r="I1355" s="320">
        <v>2653</v>
      </c>
    </row>
    <row r="1356" spans="1:9" x14ac:dyDescent="0.25">
      <c r="A1356" s="319" t="s">
        <v>481</v>
      </c>
      <c r="B1356" s="319">
        <v>79356</v>
      </c>
      <c r="C1356" s="320">
        <v>858</v>
      </c>
      <c r="D1356" s="320">
        <v>988</v>
      </c>
      <c r="E1356" s="320">
        <v>1196</v>
      </c>
      <c r="F1356" s="320">
        <v>1677</v>
      </c>
      <c r="G1356" s="320">
        <v>1963</v>
      </c>
      <c r="H1356" s="320">
        <v>2256</v>
      </c>
      <c r="I1356" s="320">
        <v>2551</v>
      </c>
    </row>
    <row r="1357" spans="1:9" x14ac:dyDescent="0.25">
      <c r="A1357" s="319" t="s">
        <v>481</v>
      </c>
      <c r="B1357" s="319">
        <v>79364</v>
      </c>
      <c r="C1357" s="320">
        <v>884</v>
      </c>
      <c r="D1357" s="320">
        <v>1053</v>
      </c>
      <c r="E1357" s="320">
        <v>1261</v>
      </c>
      <c r="F1357" s="320">
        <v>1755</v>
      </c>
      <c r="G1357" s="320">
        <v>2067</v>
      </c>
      <c r="H1357" s="320">
        <v>2376</v>
      </c>
      <c r="I1357" s="320">
        <v>2687</v>
      </c>
    </row>
    <row r="1358" spans="1:9" x14ac:dyDescent="0.25">
      <c r="A1358" s="319" t="s">
        <v>481</v>
      </c>
      <c r="B1358" s="319">
        <v>79373</v>
      </c>
      <c r="C1358" s="320">
        <v>832</v>
      </c>
      <c r="D1358" s="320">
        <v>988</v>
      </c>
      <c r="E1358" s="320">
        <v>1183</v>
      </c>
      <c r="F1358" s="320">
        <v>1651</v>
      </c>
      <c r="G1358" s="320">
        <v>1911</v>
      </c>
      <c r="H1358" s="320">
        <v>2197</v>
      </c>
      <c r="I1358" s="320">
        <v>2484</v>
      </c>
    </row>
    <row r="1359" spans="1:9" x14ac:dyDescent="0.25">
      <c r="A1359" s="319" t="s">
        <v>481</v>
      </c>
      <c r="B1359" s="319">
        <v>79381</v>
      </c>
      <c r="C1359" s="320">
        <v>858</v>
      </c>
      <c r="D1359" s="320">
        <v>988</v>
      </c>
      <c r="E1359" s="320">
        <v>1196</v>
      </c>
      <c r="F1359" s="320">
        <v>1677</v>
      </c>
      <c r="G1359" s="320">
        <v>1963</v>
      </c>
      <c r="H1359" s="320">
        <v>2256</v>
      </c>
      <c r="I1359" s="320">
        <v>2551</v>
      </c>
    </row>
    <row r="1360" spans="1:9" x14ac:dyDescent="0.25">
      <c r="A1360" s="319" t="s">
        <v>481</v>
      </c>
      <c r="B1360" s="319">
        <v>79383</v>
      </c>
      <c r="C1360" s="320">
        <v>832</v>
      </c>
      <c r="D1360" s="320">
        <v>988</v>
      </c>
      <c r="E1360" s="320">
        <v>1183</v>
      </c>
      <c r="F1360" s="320">
        <v>1651</v>
      </c>
      <c r="G1360" s="320">
        <v>1911</v>
      </c>
      <c r="H1360" s="320">
        <v>2197</v>
      </c>
      <c r="I1360" s="320">
        <v>2484</v>
      </c>
    </row>
    <row r="1361" spans="1:9" x14ac:dyDescent="0.25">
      <c r="A1361" s="319" t="s">
        <v>481</v>
      </c>
      <c r="B1361" s="319">
        <v>79423</v>
      </c>
      <c r="C1361" s="320">
        <v>1079</v>
      </c>
      <c r="D1361" s="320">
        <v>1300</v>
      </c>
      <c r="E1361" s="320">
        <v>1547</v>
      </c>
      <c r="F1361" s="320">
        <v>2158</v>
      </c>
      <c r="G1361" s="320">
        <v>2548</v>
      </c>
      <c r="H1361" s="320">
        <v>2930</v>
      </c>
      <c r="I1361" s="320">
        <v>3312</v>
      </c>
    </row>
    <row r="1362" spans="1:9" x14ac:dyDescent="0.25">
      <c r="A1362" s="319" t="s">
        <v>482</v>
      </c>
      <c r="B1362" s="319">
        <v>79331</v>
      </c>
      <c r="C1362" s="320">
        <v>1001</v>
      </c>
      <c r="D1362" s="320">
        <v>1001</v>
      </c>
      <c r="E1362" s="320">
        <v>1183</v>
      </c>
      <c r="F1362" s="320">
        <v>1664</v>
      </c>
      <c r="G1362" s="320">
        <v>2002</v>
      </c>
      <c r="H1362" s="320">
        <v>2302</v>
      </c>
      <c r="I1362" s="320">
        <v>2602</v>
      </c>
    </row>
    <row r="1363" spans="1:9" x14ac:dyDescent="0.25">
      <c r="A1363" s="319" t="s">
        <v>482</v>
      </c>
      <c r="B1363" s="319">
        <v>79705</v>
      </c>
      <c r="C1363" s="320">
        <v>1820</v>
      </c>
      <c r="D1363" s="320">
        <v>1833</v>
      </c>
      <c r="E1363" s="320">
        <v>2158</v>
      </c>
      <c r="F1363" s="320">
        <v>2756</v>
      </c>
      <c r="G1363" s="320">
        <v>3640</v>
      </c>
      <c r="H1363" s="320">
        <v>4186</v>
      </c>
      <c r="I1363" s="320">
        <v>4732</v>
      </c>
    </row>
    <row r="1364" spans="1:9" x14ac:dyDescent="0.25">
      <c r="A1364" s="319" t="s">
        <v>482</v>
      </c>
      <c r="B1364" s="319">
        <v>79713</v>
      </c>
      <c r="C1364" s="320">
        <v>1001</v>
      </c>
      <c r="D1364" s="320">
        <v>1001</v>
      </c>
      <c r="E1364" s="320">
        <v>1183</v>
      </c>
      <c r="F1364" s="320">
        <v>1664</v>
      </c>
      <c r="G1364" s="320">
        <v>2002</v>
      </c>
      <c r="H1364" s="320">
        <v>2302</v>
      </c>
      <c r="I1364" s="320">
        <v>2602</v>
      </c>
    </row>
    <row r="1365" spans="1:9" x14ac:dyDescent="0.25">
      <c r="A1365" s="319" t="s">
        <v>482</v>
      </c>
      <c r="B1365" s="319">
        <v>79720</v>
      </c>
      <c r="C1365" s="320">
        <v>1014</v>
      </c>
      <c r="D1365" s="320">
        <v>1014</v>
      </c>
      <c r="E1365" s="320">
        <v>1196</v>
      </c>
      <c r="F1365" s="320">
        <v>1690</v>
      </c>
      <c r="G1365" s="320">
        <v>2028</v>
      </c>
      <c r="H1365" s="320">
        <v>2332</v>
      </c>
      <c r="I1365" s="320">
        <v>2636</v>
      </c>
    </row>
    <row r="1366" spans="1:9" x14ac:dyDescent="0.25">
      <c r="A1366" s="319" t="s">
        <v>482</v>
      </c>
      <c r="B1366" s="319">
        <v>79748</v>
      </c>
      <c r="C1366" s="320">
        <v>1001</v>
      </c>
      <c r="D1366" s="320">
        <v>1001</v>
      </c>
      <c r="E1366" s="320">
        <v>1183</v>
      </c>
      <c r="F1366" s="320">
        <v>1677</v>
      </c>
      <c r="G1366" s="320">
        <v>2015</v>
      </c>
      <c r="H1366" s="320">
        <v>2316</v>
      </c>
      <c r="I1366" s="320">
        <v>2619</v>
      </c>
    </row>
    <row r="1367" spans="1:9" x14ac:dyDescent="0.25">
      <c r="A1367" s="319" t="s">
        <v>482</v>
      </c>
      <c r="B1367" s="319">
        <v>79749</v>
      </c>
      <c r="C1367" s="320">
        <v>1001</v>
      </c>
      <c r="D1367" s="320">
        <v>1001</v>
      </c>
      <c r="E1367" s="320">
        <v>1183</v>
      </c>
      <c r="F1367" s="320">
        <v>1664</v>
      </c>
      <c r="G1367" s="320">
        <v>2002</v>
      </c>
      <c r="H1367" s="320">
        <v>2302</v>
      </c>
      <c r="I1367" s="320">
        <v>2602</v>
      </c>
    </row>
    <row r="1368" spans="1:9" x14ac:dyDescent="0.25">
      <c r="A1368" s="319" t="s">
        <v>482</v>
      </c>
      <c r="B1368" s="319">
        <v>79782</v>
      </c>
      <c r="C1368" s="320">
        <v>1300</v>
      </c>
      <c r="D1368" s="320">
        <v>1313</v>
      </c>
      <c r="E1368" s="320">
        <v>1560</v>
      </c>
      <c r="F1368" s="320">
        <v>1976</v>
      </c>
      <c r="G1368" s="320">
        <v>2652</v>
      </c>
      <c r="H1368" s="320">
        <v>3049</v>
      </c>
      <c r="I1368" s="320">
        <v>3447</v>
      </c>
    </row>
    <row r="1369" spans="1:9" x14ac:dyDescent="0.25">
      <c r="A1369" s="319" t="s">
        <v>482</v>
      </c>
      <c r="B1369" s="319">
        <v>79783</v>
      </c>
      <c r="C1369" s="320">
        <v>1001</v>
      </c>
      <c r="D1369" s="320">
        <v>1001</v>
      </c>
      <c r="E1369" s="320">
        <v>1183</v>
      </c>
      <c r="F1369" s="320">
        <v>1664</v>
      </c>
      <c r="G1369" s="320">
        <v>2002</v>
      </c>
      <c r="H1369" s="320">
        <v>2302</v>
      </c>
      <c r="I1369" s="320">
        <v>2602</v>
      </c>
    </row>
    <row r="1370" spans="1:9" x14ac:dyDescent="0.25">
      <c r="A1370" s="319" t="s">
        <v>483</v>
      </c>
      <c r="B1370" s="319">
        <v>78501</v>
      </c>
      <c r="C1370" s="320">
        <v>1053</v>
      </c>
      <c r="D1370" s="320">
        <v>1066</v>
      </c>
      <c r="E1370" s="320">
        <v>1326</v>
      </c>
      <c r="F1370" s="320">
        <v>1729</v>
      </c>
      <c r="G1370" s="320">
        <v>1911</v>
      </c>
      <c r="H1370" s="320">
        <v>2197</v>
      </c>
      <c r="I1370" s="320">
        <v>2484</v>
      </c>
    </row>
    <row r="1371" spans="1:9" x14ac:dyDescent="0.25">
      <c r="A1371" s="319" t="s">
        <v>483</v>
      </c>
      <c r="B1371" s="319">
        <v>78502</v>
      </c>
      <c r="C1371" s="320">
        <v>1014</v>
      </c>
      <c r="D1371" s="320">
        <v>1014</v>
      </c>
      <c r="E1371" s="320">
        <v>1274</v>
      </c>
      <c r="F1371" s="320">
        <v>1664</v>
      </c>
      <c r="G1371" s="320">
        <v>1833</v>
      </c>
      <c r="H1371" s="320">
        <v>2107</v>
      </c>
      <c r="I1371" s="320">
        <v>2382</v>
      </c>
    </row>
    <row r="1372" spans="1:9" x14ac:dyDescent="0.25">
      <c r="A1372" s="319" t="s">
        <v>483</v>
      </c>
      <c r="B1372" s="319">
        <v>78503</v>
      </c>
      <c r="C1372" s="320">
        <v>1196</v>
      </c>
      <c r="D1372" s="320">
        <v>1209</v>
      </c>
      <c r="E1372" s="320">
        <v>1508</v>
      </c>
      <c r="F1372" s="320">
        <v>1976</v>
      </c>
      <c r="G1372" s="320">
        <v>2171</v>
      </c>
      <c r="H1372" s="320">
        <v>2496</v>
      </c>
      <c r="I1372" s="320">
        <v>2822</v>
      </c>
    </row>
    <row r="1373" spans="1:9" x14ac:dyDescent="0.25">
      <c r="A1373" s="319" t="s">
        <v>483</v>
      </c>
      <c r="B1373" s="319">
        <v>78504</v>
      </c>
      <c r="C1373" s="320">
        <v>1157</v>
      </c>
      <c r="D1373" s="320">
        <v>1170</v>
      </c>
      <c r="E1373" s="320">
        <v>1456</v>
      </c>
      <c r="F1373" s="320">
        <v>1898</v>
      </c>
      <c r="G1373" s="320">
        <v>2106</v>
      </c>
      <c r="H1373" s="320">
        <v>2421</v>
      </c>
      <c r="I1373" s="320">
        <v>2737</v>
      </c>
    </row>
    <row r="1374" spans="1:9" x14ac:dyDescent="0.25">
      <c r="A1374" s="319" t="s">
        <v>483</v>
      </c>
      <c r="B1374" s="319">
        <v>78505</v>
      </c>
      <c r="C1374" s="320">
        <v>1014</v>
      </c>
      <c r="D1374" s="320">
        <v>1014</v>
      </c>
      <c r="E1374" s="320">
        <v>1274</v>
      </c>
      <c r="F1374" s="320">
        <v>1664</v>
      </c>
      <c r="G1374" s="320">
        <v>1833</v>
      </c>
      <c r="H1374" s="320">
        <v>2107</v>
      </c>
      <c r="I1374" s="320">
        <v>2382</v>
      </c>
    </row>
    <row r="1375" spans="1:9" x14ac:dyDescent="0.25">
      <c r="A1375" s="319" t="s">
        <v>483</v>
      </c>
      <c r="B1375" s="319">
        <v>78516</v>
      </c>
      <c r="C1375" s="320">
        <v>936</v>
      </c>
      <c r="D1375" s="320">
        <v>936</v>
      </c>
      <c r="E1375" s="320">
        <v>1183</v>
      </c>
      <c r="F1375" s="320">
        <v>1534</v>
      </c>
      <c r="G1375" s="320">
        <v>1703</v>
      </c>
      <c r="H1375" s="320">
        <v>1957</v>
      </c>
      <c r="I1375" s="320">
        <v>2213</v>
      </c>
    </row>
    <row r="1376" spans="1:9" x14ac:dyDescent="0.25">
      <c r="A1376" s="319" t="s">
        <v>483</v>
      </c>
      <c r="B1376" s="319">
        <v>78537</v>
      </c>
      <c r="C1376" s="320">
        <v>936</v>
      </c>
      <c r="D1376" s="320">
        <v>936</v>
      </c>
      <c r="E1376" s="320">
        <v>1183</v>
      </c>
      <c r="F1376" s="320">
        <v>1534</v>
      </c>
      <c r="G1376" s="320">
        <v>1703</v>
      </c>
      <c r="H1376" s="320">
        <v>1957</v>
      </c>
      <c r="I1376" s="320">
        <v>2213</v>
      </c>
    </row>
    <row r="1377" spans="1:9" x14ac:dyDescent="0.25">
      <c r="A1377" s="319" t="s">
        <v>483</v>
      </c>
      <c r="B1377" s="319">
        <v>78538</v>
      </c>
      <c r="C1377" s="320">
        <v>936</v>
      </c>
      <c r="D1377" s="320">
        <v>936</v>
      </c>
      <c r="E1377" s="320">
        <v>1183</v>
      </c>
      <c r="F1377" s="320">
        <v>1534</v>
      </c>
      <c r="G1377" s="320">
        <v>1703</v>
      </c>
      <c r="H1377" s="320">
        <v>1957</v>
      </c>
      <c r="I1377" s="320">
        <v>2213</v>
      </c>
    </row>
    <row r="1378" spans="1:9" x14ac:dyDescent="0.25">
      <c r="A1378" s="319" t="s">
        <v>483</v>
      </c>
      <c r="B1378" s="319">
        <v>78539</v>
      </c>
      <c r="C1378" s="320">
        <v>1079</v>
      </c>
      <c r="D1378" s="320">
        <v>1079</v>
      </c>
      <c r="E1378" s="320">
        <v>1352</v>
      </c>
      <c r="F1378" s="320">
        <v>1768</v>
      </c>
      <c r="G1378" s="320">
        <v>1950</v>
      </c>
      <c r="H1378" s="320">
        <v>2242</v>
      </c>
      <c r="I1378" s="320">
        <v>2535</v>
      </c>
    </row>
    <row r="1379" spans="1:9" x14ac:dyDescent="0.25">
      <c r="A1379" s="319" t="s">
        <v>483</v>
      </c>
      <c r="B1379" s="319">
        <v>78540</v>
      </c>
      <c r="C1379" s="320">
        <v>1014</v>
      </c>
      <c r="D1379" s="320">
        <v>1014</v>
      </c>
      <c r="E1379" s="320">
        <v>1274</v>
      </c>
      <c r="F1379" s="320">
        <v>1664</v>
      </c>
      <c r="G1379" s="320">
        <v>1833</v>
      </c>
      <c r="H1379" s="320">
        <v>2107</v>
      </c>
      <c r="I1379" s="320">
        <v>2382</v>
      </c>
    </row>
    <row r="1380" spans="1:9" x14ac:dyDescent="0.25">
      <c r="A1380" s="319" t="s">
        <v>483</v>
      </c>
      <c r="B1380" s="319">
        <v>78541</v>
      </c>
      <c r="C1380" s="320">
        <v>1027</v>
      </c>
      <c r="D1380" s="320">
        <v>1040</v>
      </c>
      <c r="E1380" s="320">
        <v>1300</v>
      </c>
      <c r="F1380" s="320">
        <v>1703</v>
      </c>
      <c r="G1380" s="320">
        <v>1872</v>
      </c>
      <c r="H1380" s="320">
        <v>2152</v>
      </c>
      <c r="I1380" s="320">
        <v>2433</v>
      </c>
    </row>
    <row r="1381" spans="1:9" x14ac:dyDescent="0.25">
      <c r="A1381" s="319" t="s">
        <v>483</v>
      </c>
      <c r="B1381" s="319">
        <v>78542</v>
      </c>
      <c r="C1381" s="320">
        <v>962</v>
      </c>
      <c r="D1381" s="320">
        <v>962</v>
      </c>
      <c r="E1381" s="320">
        <v>1209</v>
      </c>
      <c r="F1381" s="320">
        <v>1586</v>
      </c>
      <c r="G1381" s="320">
        <v>1742</v>
      </c>
      <c r="H1381" s="320">
        <v>2003</v>
      </c>
      <c r="I1381" s="320">
        <v>2264</v>
      </c>
    </row>
    <row r="1382" spans="1:9" x14ac:dyDescent="0.25">
      <c r="A1382" s="319" t="s">
        <v>483</v>
      </c>
      <c r="B1382" s="319">
        <v>78543</v>
      </c>
      <c r="C1382" s="320">
        <v>936</v>
      </c>
      <c r="D1382" s="320">
        <v>936</v>
      </c>
      <c r="E1382" s="320">
        <v>1183</v>
      </c>
      <c r="F1382" s="320">
        <v>1534</v>
      </c>
      <c r="G1382" s="320">
        <v>1703</v>
      </c>
      <c r="H1382" s="320">
        <v>1957</v>
      </c>
      <c r="I1382" s="320">
        <v>2213</v>
      </c>
    </row>
    <row r="1383" spans="1:9" x14ac:dyDescent="0.25">
      <c r="A1383" s="319" t="s">
        <v>483</v>
      </c>
      <c r="B1383" s="319">
        <v>78549</v>
      </c>
      <c r="C1383" s="320">
        <v>949</v>
      </c>
      <c r="D1383" s="320">
        <v>949</v>
      </c>
      <c r="E1383" s="320">
        <v>1196</v>
      </c>
      <c r="F1383" s="320">
        <v>1573</v>
      </c>
      <c r="G1383" s="320">
        <v>1729</v>
      </c>
      <c r="H1383" s="320">
        <v>1987</v>
      </c>
      <c r="I1383" s="320">
        <v>2247</v>
      </c>
    </row>
    <row r="1384" spans="1:9" x14ac:dyDescent="0.25">
      <c r="A1384" s="319" t="s">
        <v>483</v>
      </c>
      <c r="B1384" s="319">
        <v>78557</v>
      </c>
      <c r="C1384" s="320">
        <v>936</v>
      </c>
      <c r="D1384" s="320">
        <v>936</v>
      </c>
      <c r="E1384" s="320">
        <v>1183</v>
      </c>
      <c r="F1384" s="320">
        <v>1534</v>
      </c>
      <c r="G1384" s="320">
        <v>1703</v>
      </c>
      <c r="H1384" s="320">
        <v>1957</v>
      </c>
      <c r="I1384" s="320">
        <v>2213</v>
      </c>
    </row>
    <row r="1385" spans="1:9" x14ac:dyDescent="0.25">
      <c r="A1385" s="319" t="s">
        <v>483</v>
      </c>
      <c r="B1385" s="319">
        <v>78558</v>
      </c>
      <c r="C1385" s="320">
        <v>949</v>
      </c>
      <c r="D1385" s="320">
        <v>949</v>
      </c>
      <c r="E1385" s="320">
        <v>1196</v>
      </c>
      <c r="F1385" s="320">
        <v>1560</v>
      </c>
      <c r="G1385" s="320">
        <v>1729</v>
      </c>
      <c r="H1385" s="320">
        <v>1987</v>
      </c>
      <c r="I1385" s="320">
        <v>2247</v>
      </c>
    </row>
    <row r="1386" spans="1:9" x14ac:dyDescent="0.25">
      <c r="A1386" s="319" t="s">
        <v>483</v>
      </c>
      <c r="B1386" s="319">
        <v>78559</v>
      </c>
      <c r="C1386" s="320">
        <v>858</v>
      </c>
      <c r="D1386" s="320">
        <v>1001</v>
      </c>
      <c r="E1386" s="320">
        <v>1261</v>
      </c>
      <c r="F1386" s="320">
        <v>1664</v>
      </c>
      <c r="G1386" s="320">
        <v>1794</v>
      </c>
      <c r="H1386" s="320">
        <v>2063</v>
      </c>
      <c r="I1386" s="320">
        <v>2332</v>
      </c>
    </row>
    <row r="1387" spans="1:9" x14ac:dyDescent="0.25">
      <c r="A1387" s="319" t="s">
        <v>483</v>
      </c>
      <c r="B1387" s="319">
        <v>78560</v>
      </c>
      <c r="C1387" s="320">
        <v>936</v>
      </c>
      <c r="D1387" s="320">
        <v>936</v>
      </c>
      <c r="E1387" s="320">
        <v>1183</v>
      </c>
      <c r="F1387" s="320">
        <v>1534</v>
      </c>
      <c r="G1387" s="320">
        <v>1703</v>
      </c>
      <c r="H1387" s="320">
        <v>1957</v>
      </c>
      <c r="I1387" s="320">
        <v>2213</v>
      </c>
    </row>
    <row r="1388" spans="1:9" x14ac:dyDescent="0.25">
      <c r="A1388" s="319" t="s">
        <v>483</v>
      </c>
      <c r="B1388" s="319">
        <v>78562</v>
      </c>
      <c r="C1388" s="320">
        <v>936</v>
      </c>
      <c r="D1388" s="320">
        <v>936</v>
      </c>
      <c r="E1388" s="320">
        <v>1183</v>
      </c>
      <c r="F1388" s="320">
        <v>1534</v>
      </c>
      <c r="G1388" s="320">
        <v>1703</v>
      </c>
      <c r="H1388" s="320">
        <v>1957</v>
      </c>
      <c r="I1388" s="320">
        <v>2213</v>
      </c>
    </row>
    <row r="1389" spans="1:9" x14ac:dyDescent="0.25">
      <c r="A1389" s="319" t="s">
        <v>483</v>
      </c>
      <c r="B1389" s="319">
        <v>78563</v>
      </c>
      <c r="C1389" s="320">
        <v>1014</v>
      </c>
      <c r="D1389" s="320">
        <v>1014</v>
      </c>
      <c r="E1389" s="320">
        <v>1274</v>
      </c>
      <c r="F1389" s="320">
        <v>1664</v>
      </c>
      <c r="G1389" s="320">
        <v>1833</v>
      </c>
      <c r="H1389" s="320">
        <v>2107</v>
      </c>
      <c r="I1389" s="320">
        <v>2382</v>
      </c>
    </row>
    <row r="1390" spans="1:9" x14ac:dyDescent="0.25">
      <c r="A1390" s="319" t="s">
        <v>483</v>
      </c>
      <c r="B1390" s="319">
        <v>78565</v>
      </c>
      <c r="C1390" s="320">
        <v>936</v>
      </c>
      <c r="D1390" s="320">
        <v>936</v>
      </c>
      <c r="E1390" s="320">
        <v>1183</v>
      </c>
      <c r="F1390" s="320">
        <v>1534</v>
      </c>
      <c r="G1390" s="320">
        <v>1703</v>
      </c>
      <c r="H1390" s="320">
        <v>1957</v>
      </c>
      <c r="I1390" s="320">
        <v>2213</v>
      </c>
    </row>
    <row r="1391" spans="1:9" x14ac:dyDescent="0.25">
      <c r="A1391" s="319" t="s">
        <v>483</v>
      </c>
      <c r="B1391" s="319">
        <v>78569</v>
      </c>
      <c r="C1391" s="320">
        <v>819</v>
      </c>
      <c r="D1391" s="320">
        <v>923</v>
      </c>
      <c r="E1391" s="320">
        <v>1183</v>
      </c>
      <c r="F1391" s="320">
        <v>1547</v>
      </c>
      <c r="G1391" s="320">
        <v>1677</v>
      </c>
      <c r="H1391" s="320">
        <v>1927</v>
      </c>
      <c r="I1391" s="320">
        <v>2180</v>
      </c>
    </row>
    <row r="1392" spans="1:9" x14ac:dyDescent="0.25">
      <c r="A1392" s="319" t="s">
        <v>483</v>
      </c>
      <c r="B1392" s="319">
        <v>78570</v>
      </c>
      <c r="C1392" s="320">
        <v>936</v>
      </c>
      <c r="D1392" s="320">
        <v>936</v>
      </c>
      <c r="E1392" s="320">
        <v>1183</v>
      </c>
      <c r="F1392" s="320">
        <v>1534</v>
      </c>
      <c r="G1392" s="320">
        <v>1703</v>
      </c>
      <c r="H1392" s="320">
        <v>1957</v>
      </c>
      <c r="I1392" s="320">
        <v>2213</v>
      </c>
    </row>
    <row r="1393" spans="1:9" x14ac:dyDescent="0.25">
      <c r="A1393" s="319" t="s">
        <v>483</v>
      </c>
      <c r="B1393" s="319">
        <v>78572</v>
      </c>
      <c r="C1393" s="320">
        <v>1053</v>
      </c>
      <c r="D1393" s="320">
        <v>1066</v>
      </c>
      <c r="E1393" s="320">
        <v>1326</v>
      </c>
      <c r="F1393" s="320">
        <v>1729</v>
      </c>
      <c r="G1393" s="320">
        <v>1911</v>
      </c>
      <c r="H1393" s="320">
        <v>2197</v>
      </c>
      <c r="I1393" s="320">
        <v>2484</v>
      </c>
    </row>
    <row r="1394" spans="1:9" x14ac:dyDescent="0.25">
      <c r="A1394" s="319" t="s">
        <v>483</v>
      </c>
      <c r="B1394" s="319">
        <v>78573</v>
      </c>
      <c r="C1394" s="320">
        <v>962</v>
      </c>
      <c r="D1394" s="320">
        <v>962</v>
      </c>
      <c r="E1394" s="320">
        <v>1209</v>
      </c>
      <c r="F1394" s="320">
        <v>1586</v>
      </c>
      <c r="G1394" s="320">
        <v>1742</v>
      </c>
      <c r="H1394" s="320">
        <v>2003</v>
      </c>
      <c r="I1394" s="320">
        <v>2264</v>
      </c>
    </row>
    <row r="1395" spans="1:9" x14ac:dyDescent="0.25">
      <c r="A1395" s="319" t="s">
        <v>483</v>
      </c>
      <c r="B1395" s="319">
        <v>78574</v>
      </c>
      <c r="C1395" s="320">
        <v>949</v>
      </c>
      <c r="D1395" s="320">
        <v>962</v>
      </c>
      <c r="E1395" s="320">
        <v>1196</v>
      </c>
      <c r="F1395" s="320">
        <v>1560</v>
      </c>
      <c r="G1395" s="320">
        <v>1729</v>
      </c>
      <c r="H1395" s="320">
        <v>1987</v>
      </c>
      <c r="I1395" s="320">
        <v>2247</v>
      </c>
    </row>
    <row r="1396" spans="1:9" x14ac:dyDescent="0.25">
      <c r="A1396" s="319" t="s">
        <v>483</v>
      </c>
      <c r="B1396" s="319">
        <v>78576</v>
      </c>
      <c r="C1396" s="320">
        <v>936</v>
      </c>
      <c r="D1396" s="320">
        <v>936</v>
      </c>
      <c r="E1396" s="320">
        <v>1183</v>
      </c>
      <c r="F1396" s="320">
        <v>1534</v>
      </c>
      <c r="G1396" s="320">
        <v>1703</v>
      </c>
      <c r="H1396" s="320">
        <v>1957</v>
      </c>
      <c r="I1396" s="320">
        <v>2213</v>
      </c>
    </row>
    <row r="1397" spans="1:9" x14ac:dyDescent="0.25">
      <c r="A1397" s="319" t="s">
        <v>483</v>
      </c>
      <c r="B1397" s="319">
        <v>78577</v>
      </c>
      <c r="C1397" s="320">
        <v>1027</v>
      </c>
      <c r="D1397" s="320">
        <v>1040</v>
      </c>
      <c r="E1397" s="320">
        <v>1300</v>
      </c>
      <c r="F1397" s="320">
        <v>1703</v>
      </c>
      <c r="G1397" s="320">
        <v>1872</v>
      </c>
      <c r="H1397" s="320">
        <v>2152</v>
      </c>
      <c r="I1397" s="320">
        <v>2433</v>
      </c>
    </row>
    <row r="1398" spans="1:9" x14ac:dyDescent="0.25">
      <c r="A1398" s="319" t="s">
        <v>483</v>
      </c>
      <c r="B1398" s="319">
        <v>78579</v>
      </c>
      <c r="C1398" s="320">
        <v>988</v>
      </c>
      <c r="D1398" s="320">
        <v>1001</v>
      </c>
      <c r="E1398" s="320">
        <v>1248</v>
      </c>
      <c r="F1398" s="320">
        <v>1638</v>
      </c>
      <c r="G1398" s="320">
        <v>1807</v>
      </c>
      <c r="H1398" s="320">
        <v>2077</v>
      </c>
      <c r="I1398" s="320">
        <v>2349</v>
      </c>
    </row>
    <row r="1399" spans="1:9" x14ac:dyDescent="0.25">
      <c r="A1399" s="319" t="s">
        <v>483</v>
      </c>
      <c r="B1399" s="319">
        <v>78589</v>
      </c>
      <c r="C1399" s="320">
        <v>1001</v>
      </c>
      <c r="D1399" s="320">
        <v>1014</v>
      </c>
      <c r="E1399" s="320">
        <v>1261</v>
      </c>
      <c r="F1399" s="320">
        <v>1651</v>
      </c>
      <c r="G1399" s="320">
        <v>1820</v>
      </c>
      <c r="H1399" s="320">
        <v>2093</v>
      </c>
      <c r="I1399" s="320">
        <v>2366</v>
      </c>
    </row>
    <row r="1400" spans="1:9" x14ac:dyDescent="0.25">
      <c r="A1400" s="319" t="s">
        <v>483</v>
      </c>
      <c r="B1400" s="319">
        <v>78595</v>
      </c>
      <c r="C1400" s="320">
        <v>936</v>
      </c>
      <c r="D1400" s="320">
        <v>936</v>
      </c>
      <c r="E1400" s="320">
        <v>1183</v>
      </c>
      <c r="F1400" s="320">
        <v>1534</v>
      </c>
      <c r="G1400" s="320">
        <v>1703</v>
      </c>
      <c r="H1400" s="320">
        <v>1957</v>
      </c>
      <c r="I1400" s="320">
        <v>2213</v>
      </c>
    </row>
    <row r="1401" spans="1:9" x14ac:dyDescent="0.25">
      <c r="A1401" s="319" t="s">
        <v>483</v>
      </c>
      <c r="B1401" s="319">
        <v>78596</v>
      </c>
      <c r="C1401" s="320">
        <v>1001</v>
      </c>
      <c r="D1401" s="320">
        <v>1014</v>
      </c>
      <c r="E1401" s="320">
        <v>1261</v>
      </c>
      <c r="F1401" s="320">
        <v>1651</v>
      </c>
      <c r="G1401" s="320">
        <v>1820</v>
      </c>
      <c r="H1401" s="320">
        <v>2093</v>
      </c>
      <c r="I1401" s="320">
        <v>2366</v>
      </c>
    </row>
    <row r="1402" spans="1:9" x14ac:dyDescent="0.25">
      <c r="A1402" s="319" t="s">
        <v>483</v>
      </c>
      <c r="B1402" s="319">
        <v>78599</v>
      </c>
      <c r="C1402" s="320">
        <v>1014</v>
      </c>
      <c r="D1402" s="320">
        <v>1014</v>
      </c>
      <c r="E1402" s="320">
        <v>1274</v>
      </c>
      <c r="F1402" s="320">
        <v>1664</v>
      </c>
      <c r="G1402" s="320">
        <v>1833</v>
      </c>
      <c r="H1402" s="320">
        <v>2107</v>
      </c>
      <c r="I1402" s="320">
        <v>2382</v>
      </c>
    </row>
    <row r="1403" spans="1:9" x14ac:dyDescent="0.25">
      <c r="A1403" s="319" t="s">
        <v>484</v>
      </c>
      <c r="B1403" s="319">
        <v>78003</v>
      </c>
      <c r="C1403" s="320">
        <v>1157</v>
      </c>
      <c r="D1403" s="320">
        <v>1287</v>
      </c>
      <c r="E1403" s="320">
        <v>1573</v>
      </c>
      <c r="F1403" s="320">
        <v>2002</v>
      </c>
      <c r="G1403" s="320">
        <v>2353</v>
      </c>
      <c r="H1403" s="320">
        <v>2705</v>
      </c>
      <c r="I1403" s="320">
        <v>3058</v>
      </c>
    </row>
    <row r="1404" spans="1:9" x14ac:dyDescent="0.25">
      <c r="A1404" s="319" t="s">
        <v>484</v>
      </c>
      <c r="B1404" s="319">
        <v>78009</v>
      </c>
      <c r="C1404" s="320">
        <v>1248</v>
      </c>
      <c r="D1404" s="320">
        <v>1300</v>
      </c>
      <c r="E1404" s="320">
        <v>1703</v>
      </c>
      <c r="F1404" s="320">
        <v>2262</v>
      </c>
      <c r="G1404" s="320">
        <v>2262</v>
      </c>
      <c r="H1404" s="320">
        <v>2601</v>
      </c>
      <c r="I1404" s="320">
        <v>2940</v>
      </c>
    </row>
    <row r="1405" spans="1:9" x14ac:dyDescent="0.25">
      <c r="A1405" s="319" t="s">
        <v>484</v>
      </c>
      <c r="B1405" s="319">
        <v>78016</v>
      </c>
      <c r="C1405" s="320">
        <v>936</v>
      </c>
      <c r="D1405" s="320">
        <v>975</v>
      </c>
      <c r="E1405" s="320">
        <v>1274</v>
      </c>
      <c r="F1405" s="320">
        <v>1690</v>
      </c>
      <c r="G1405" s="320">
        <v>1703</v>
      </c>
      <c r="H1405" s="320">
        <v>1957</v>
      </c>
      <c r="I1405" s="320">
        <v>2213</v>
      </c>
    </row>
    <row r="1406" spans="1:9" x14ac:dyDescent="0.25">
      <c r="A1406" s="319" t="s">
        <v>484</v>
      </c>
      <c r="B1406" s="319">
        <v>78023</v>
      </c>
      <c r="C1406" s="320">
        <v>2080</v>
      </c>
      <c r="D1406" s="320">
        <v>2327</v>
      </c>
      <c r="E1406" s="320">
        <v>2834</v>
      </c>
      <c r="F1406" s="320">
        <v>3601</v>
      </c>
      <c r="G1406" s="320">
        <v>4290</v>
      </c>
      <c r="H1406" s="320">
        <v>4933</v>
      </c>
      <c r="I1406" s="320">
        <v>5577</v>
      </c>
    </row>
    <row r="1407" spans="1:9" x14ac:dyDescent="0.25">
      <c r="A1407" s="319" t="s">
        <v>484</v>
      </c>
      <c r="B1407" s="319">
        <v>78039</v>
      </c>
      <c r="C1407" s="320">
        <v>858</v>
      </c>
      <c r="D1407" s="320">
        <v>897</v>
      </c>
      <c r="E1407" s="320">
        <v>1183</v>
      </c>
      <c r="F1407" s="320">
        <v>1560</v>
      </c>
      <c r="G1407" s="320">
        <v>1573</v>
      </c>
      <c r="H1407" s="320">
        <v>1808</v>
      </c>
      <c r="I1407" s="320">
        <v>2044</v>
      </c>
    </row>
    <row r="1408" spans="1:9" x14ac:dyDescent="0.25">
      <c r="A1408" s="319" t="s">
        <v>484</v>
      </c>
      <c r="B1408" s="319">
        <v>78052</v>
      </c>
      <c r="C1408" s="320">
        <v>1092</v>
      </c>
      <c r="D1408" s="320">
        <v>1274</v>
      </c>
      <c r="E1408" s="320">
        <v>1482</v>
      </c>
      <c r="F1408" s="320">
        <v>1872</v>
      </c>
      <c r="G1408" s="320">
        <v>2054</v>
      </c>
      <c r="H1408" s="320">
        <v>2362</v>
      </c>
      <c r="I1408" s="320">
        <v>2670</v>
      </c>
    </row>
    <row r="1409" spans="1:9" x14ac:dyDescent="0.25">
      <c r="A1409" s="319" t="s">
        <v>484</v>
      </c>
      <c r="B1409" s="319">
        <v>78056</v>
      </c>
      <c r="C1409" s="320">
        <v>1430</v>
      </c>
      <c r="D1409" s="320">
        <v>1560</v>
      </c>
      <c r="E1409" s="320">
        <v>1950</v>
      </c>
      <c r="F1409" s="320">
        <v>2496</v>
      </c>
      <c r="G1409" s="320">
        <v>2847</v>
      </c>
      <c r="H1409" s="320">
        <v>3273</v>
      </c>
      <c r="I1409" s="320">
        <v>3701</v>
      </c>
    </row>
    <row r="1410" spans="1:9" x14ac:dyDescent="0.25">
      <c r="A1410" s="319" t="s">
        <v>484</v>
      </c>
      <c r="B1410" s="319">
        <v>78057</v>
      </c>
      <c r="C1410" s="320">
        <v>1092</v>
      </c>
      <c r="D1410" s="320">
        <v>1131</v>
      </c>
      <c r="E1410" s="320">
        <v>1482</v>
      </c>
      <c r="F1410" s="320">
        <v>1976</v>
      </c>
      <c r="G1410" s="320">
        <v>1976</v>
      </c>
      <c r="H1410" s="320">
        <v>2272</v>
      </c>
      <c r="I1410" s="320">
        <v>2568</v>
      </c>
    </row>
    <row r="1411" spans="1:9" x14ac:dyDescent="0.25">
      <c r="A1411" s="319" t="s">
        <v>484</v>
      </c>
      <c r="B1411" s="319">
        <v>78059</v>
      </c>
      <c r="C1411" s="320">
        <v>1001</v>
      </c>
      <c r="D1411" s="320">
        <v>1040</v>
      </c>
      <c r="E1411" s="320">
        <v>1365</v>
      </c>
      <c r="F1411" s="320">
        <v>1820</v>
      </c>
      <c r="G1411" s="320">
        <v>1820</v>
      </c>
      <c r="H1411" s="320">
        <v>2093</v>
      </c>
      <c r="I1411" s="320">
        <v>2366</v>
      </c>
    </row>
    <row r="1412" spans="1:9" x14ac:dyDescent="0.25">
      <c r="A1412" s="319" t="s">
        <v>484</v>
      </c>
      <c r="B1412" s="319">
        <v>78063</v>
      </c>
      <c r="C1412" s="320">
        <v>1573</v>
      </c>
      <c r="D1412" s="320">
        <v>1755</v>
      </c>
      <c r="E1412" s="320">
        <v>2145</v>
      </c>
      <c r="F1412" s="320">
        <v>2717</v>
      </c>
      <c r="G1412" s="320">
        <v>3250</v>
      </c>
      <c r="H1412" s="320">
        <v>3737</v>
      </c>
      <c r="I1412" s="320">
        <v>4225</v>
      </c>
    </row>
    <row r="1413" spans="1:9" x14ac:dyDescent="0.25">
      <c r="A1413" s="319" t="s">
        <v>484</v>
      </c>
      <c r="B1413" s="319">
        <v>78066</v>
      </c>
      <c r="C1413" s="320">
        <v>1404</v>
      </c>
      <c r="D1413" s="320">
        <v>1508</v>
      </c>
      <c r="E1413" s="320">
        <v>1911</v>
      </c>
      <c r="F1413" s="320">
        <v>2483</v>
      </c>
      <c r="G1413" s="320">
        <v>2704</v>
      </c>
      <c r="H1413" s="320">
        <v>3109</v>
      </c>
      <c r="I1413" s="320">
        <v>3515</v>
      </c>
    </row>
    <row r="1414" spans="1:9" x14ac:dyDescent="0.25">
      <c r="A1414" s="319" t="s">
        <v>484</v>
      </c>
      <c r="B1414" s="319">
        <v>78253</v>
      </c>
      <c r="C1414" s="320">
        <v>1716</v>
      </c>
      <c r="D1414" s="320">
        <v>1911</v>
      </c>
      <c r="E1414" s="320">
        <v>2340</v>
      </c>
      <c r="F1414" s="320">
        <v>2977</v>
      </c>
      <c r="G1414" s="320">
        <v>3523</v>
      </c>
      <c r="H1414" s="320">
        <v>4050</v>
      </c>
      <c r="I1414" s="320">
        <v>4579</v>
      </c>
    </row>
    <row r="1415" spans="1:9" x14ac:dyDescent="0.25">
      <c r="A1415" s="319" t="s">
        <v>484</v>
      </c>
      <c r="B1415" s="319">
        <v>78254</v>
      </c>
      <c r="C1415" s="320">
        <v>1794</v>
      </c>
      <c r="D1415" s="320">
        <v>2002</v>
      </c>
      <c r="E1415" s="320">
        <v>2444</v>
      </c>
      <c r="F1415" s="320">
        <v>3094</v>
      </c>
      <c r="G1415" s="320">
        <v>3705</v>
      </c>
      <c r="H1415" s="320">
        <v>4260</v>
      </c>
      <c r="I1415" s="320">
        <v>4816</v>
      </c>
    </row>
    <row r="1416" spans="1:9" x14ac:dyDescent="0.25">
      <c r="A1416" s="319" t="s">
        <v>484</v>
      </c>
      <c r="B1416" s="319">
        <v>78850</v>
      </c>
      <c r="C1416" s="320">
        <v>1092</v>
      </c>
      <c r="D1416" s="320">
        <v>1131</v>
      </c>
      <c r="E1416" s="320">
        <v>1482</v>
      </c>
      <c r="F1416" s="320">
        <v>1976</v>
      </c>
      <c r="G1416" s="320">
        <v>1976</v>
      </c>
      <c r="H1416" s="320">
        <v>2272</v>
      </c>
      <c r="I1416" s="320">
        <v>2568</v>
      </c>
    </row>
    <row r="1417" spans="1:9" x14ac:dyDescent="0.25">
      <c r="A1417" s="319" t="s">
        <v>484</v>
      </c>
      <c r="B1417" s="319">
        <v>78861</v>
      </c>
      <c r="C1417" s="320">
        <v>1066</v>
      </c>
      <c r="D1417" s="320">
        <v>1105</v>
      </c>
      <c r="E1417" s="320">
        <v>1456</v>
      </c>
      <c r="F1417" s="320">
        <v>1937</v>
      </c>
      <c r="G1417" s="320">
        <v>1937</v>
      </c>
      <c r="H1417" s="320">
        <v>2226</v>
      </c>
      <c r="I1417" s="320">
        <v>2518</v>
      </c>
    </row>
    <row r="1418" spans="1:9" x14ac:dyDescent="0.25">
      <c r="A1418" s="319" t="s">
        <v>484</v>
      </c>
      <c r="B1418" s="319">
        <v>78884</v>
      </c>
      <c r="C1418" s="320">
        <v>1183</v>
      </c>
      <c r="D1418" s="320">
        <v>1326</v>
      </c>
      <c r="E1418" s="320">
        <v>1612</v>
      </c>
      <c r="F1418" s="320">
        <v>2041</v>
      </c>
      <c r="G1418" s="320">
        <v>2431</v>
      </c>
      <c r="H1418" s="320">
        <v>2795</v>
      </c>
      <c r="I1418" s="320">
        <v>3160</v>
      </c>
    </row>
    <row r="1419" spans="1:9" x14ac:dyDescent="0.25">
      <c r="A1419" s="319" t="s">
        <v>484</v>
      </c>
      <c r="B1419" s="319">
        <v>78886</v>
      </c>
      <c r="C1419" s="320">
        <v>1092</v>
      </c>
      <c r="D1419" s="320">
        <v>1131</v>
      </c>
      <c r="E1419" s="320">
        <v>1482</v>
      </c>
      <c r="F1419" s="320">
        <v>1976</v>
      </c>
      <c r="G1419" s="320">
        <v>1976</v>
      </c>
      <c r="H1419" s="320">
        <v>2272</v>
      </c>
      <c r="I1419" s="320">
        <v>2568</v>
      </c>
    </row>
    <row r="1420" spans="1:9" x14ac:dyDescent="0.25">
      <c r="A1420" s="319" t="s">
        <v>485</v>
      </c>
      <c r="B1420" s="319">
        <v>79701</v>
      </c>
      <c r="C1420" s="320">
        <v>1534</v>
      </c>
      <c r="D1420" s="320">
        <v>1534</v>
      </c>
      <c r="E1420" s="320">
        <v>1807</v>
      </c>
      <c r="F1420" s="320">
        <v>2314</v>
      </c>
      <c r="G1420" s="320">
        <v>3055</v>
      </c>
      <c r="H1420" s="320">
        <v>3512</v>
      </c>
      <c r="I1420" s="320">
        <v>3971</v>
      </c>
    </row>
    <row r="1421" spans="1:9" x14ac:dyDescent="0.25">
      <c r="A1421" s="319" t="s">
        <v>485</v>
      </c>
      <c r="B1421" s="319">
        <v>79702</v>
      </c>
      <c r="C1421" s="320">
        <v>1768</v>
      </c>
      <c r="D1421" s="320">
        <v>1781</v>
      </c>
      <c r="E1421" s="320">
        <v>2093</v>
      </c>
      <c r="F1421" s="320">
        <v>2678</v>
      </c>
      <c r="G1421" s="320">
        <v>3536</v>
      </c>
      <c r="H1421" s="320">
        <v>4066</v>
      </c>
      <c r="I1421" s="320">
        <v>4596</v>
      </c>
    </row>
    <row r="1422" spans="1:9" x14ac:dyDescent="0.25">
      <c r="A1422" s="319" t="s">
        <v>485</v>
      </c>
      <c r="B1422" s="319">
        <v>79703</v>
      </c>
      <c r="C1422" s="320">
        <v>2002</v>
      </c>
      <c r="D1422" s="320">
        <v>2015</v>
      </c>
      <c r="E1422" s="320">
        <v>2366</v>
      </c>
      <c r="F1422" s="320">
        <v>3016</v>
      </c>
      <c r="G1422" s="320">
        <v>3991</v>
      </c>
      <c r="H1422" s="320">
        <v>4589</v>
      </c>
      <c r="I1422" s="320">
        <v>5188</v>
      </c>
    </row>
    <row r="1423" spans="1:9" x14ac:dyDescent="0.25">
      <c r="A1423" s="319" t="s">
        <v>485</v>
      </c>
      <c r="B1423" s="319">
        <v>79704</v>
      </c>
      <c r="C1423" s="320">
        <v>1768</v>
      </c>
      <c r="D1423" s="320">
        <v>1781</v>
      </c>
      <c r="E1423" s="320">
        <v>2093</v>
      </c>
      <c r="F1423" s="320">
        <v>2678</v>
      </c>
      <c r="G1423" s="320">
        <v>3536</v>
      </c>
      <c r="H1423" s="320">
        <v>4066</v>
      </c>
      <c r="I1423" s="320">
        <v>4596</v>
      </c>
    </row>
    <row r="1424" spans="1:9" x14ac:dyDescent="0.25">
      <c r="A1424" s="319" t="s">
        <v>485</v>
      </c>
      <c r="B1424" s="319">
        <v>79705</v>
      </c>
      <c r="C1424" s="320">
        <v>1820</v>
      </c>
      <c r="D1424" s="320">
        <v>1833</v>
      </c>
      <c r="E1424" s="320">
        <v>2158</v>
      </c>
      <c r="F1424" s="320">
        <v>2756</v>
      </c>
      <c r="G1424" s="320">
        <v>3640</v>
      </c>
      <c r="H1424" s="320">
        <v>4186</v>
      </c>
      <c r="I1424" s="320">
        <v>4732</v>
      </c>
    </row>
    <row r="1425" spans="1:9" x14ac:dyDescent="0.25">
      <c r="A1425" s="319" t="s">
        <v>485</v>
      </c>
      <c r="B1425" s="319">
        <v>79706</v>
      </c>
      <c r="C1425" s="320">
        <v>1677</v>
      </c>
      <c r="D1425" s="320">
        <v>1690</v>
      </c>
      <c r="E1425" s="320">
        <v>1989</v>
      </c>
      <c r="F1425" s="320">
        <v>2535</v>
      </c>
      <c r="G1425" s="320">
        <v>3354</v>
      </c>
      <c r="H1425" s="320">
        <v>3857</v>
      </c>
      <c r="I1425" s="320">
        <v>4360</v>
      </c>
    </row>
    <row r="1426" spans="1:9" x14ac:dyDescent="0.25">
      <c r="A1426" s="319" t="s">
        <v>485</v>
      </c>
      <c r="B1426" s="319">
        <v>79707</v>
      </c>
      <c r="C1426" s="320">
        <v>1755</v>
      </c>
      <c r="D1426" s="320">
        <v>1768</v>
      </c>
      <c r="E1426" s="320">
        <v>2080</v>
      </c>
      <c r="F1426" s="320">
        <v>2652</v>
      </c>
      <c r="G1426" s="320">
        <v>3510</v>
      </c>
      <c r="H1426" s="320">
        <v>4036</v>
      </c>
      <c r="I1426" s="320">
        <v>4563</v>
      </c>
    </row>
    <row r="1427" spans="1:9" x14ac:dyDescent="0.25">
      <c r="A1427" s="319" t="s">
        <v>485</v>
      </c>
      <c r="B1427" s="319">
        <v>79708</v>
      </c>
      <c r="C1427" s="320">
        <v>1768</v>
      </c>
      <c r="D1427" s="320">
        <v>1781</v>
      </c>
      <c r="E1427" s="320">
        <v>2093</v>
      </c>
      <c r="F1427" s="320">
        <v>2678</v>
      </c>
      <c r="G1427" s="320">
        <v>3536</v>
      </c>
      <c r="H1427" s="320">
        <v>4066</v>
      </c>
      <c r="I1427" s="320">
        <v>4596</v>
      </c>
    </row>
    <row r="1428" spans="1:9" x14ac:dyDescent="0.25">
      <c r="A1428" s="319" t="s">
        <v>485</v>
      </c>
      <c r="B1428" s="319">
        <v>79710</v>
      </c>
      <c r="C1428" s="320">
        <v>1768</v>
      </c>
      <c r="D1428" s="320">
        <v>1781</v>
      </c>
      <c r="E1428" s="320">
        <v>2093</v>
      </c>
      <c r="F1428" s="320">
        <v>2678</v>
      </c>
      <c r="G1428" s="320">
        <v>3536</v>
      </c>
      <c r="H1428" s="320">
        <v>4066</v>
      </c>
      <c r="I1428" s="320">
        <v>4596</v>
      </c>
    </row>
    <row r="1429" spans="1:9" x14ac:dyDescent="0.25">
      <c r="A1429" s="319" t="s">
        <v>485</v>
      </c>
      <c r="B1429" s="319">
        <v>79712</v>
      </c>
      <c r="C1429" s="320">
        <v>1768</v>
      </c>
      <c r="D1429" s="320">
        <v>1781</v>
      </c>
      <c r="E1429" s="320">
        <v>2093</v>
      </c>
      <c r="F1429" s="320">
        <v>2678</v>
      </c>
      <c r="G1429" s="320">
        <v>3536</v>
      </c>
      <c r="H1429" s="320">
        <v>4066</v>
      </c>
      <c r="I1429" s="320">
        <v>4596</v>
      </c>
    </row>
    <row r="1430" spans="1:9" x14ac:dyDescent="0.25">
      <c r="A1430" s="319" t="s">
        <v>485</v>
      </c>
      <c r="B1430" s="319">
        <v>79758</v>
      </c>
      <c r="C1430" s="320">
        <v>1625</v>
      </c>
      <c r="D1430" s="320">
        <v>1638</v>
      </c>
      <c r="E1430" s="320">
        <v>2054</v>
      </c>
      <c r="F1430" s="320">
        <v>2535</v>
      </c>
      <c r="G1430" s="320">
        <v>3146</v>
      </c>
      <c r="H1430" s="320">
        <v>3617</v>
      </c>
      <c r="I1430" s="320">
        <v>4089</v>
      </c>
    </row>
    <row r="1431" spans="1:9" x14ac:dyDescent="0.25">
      <c r="A1431" s="319" t="s">
        <v>485</v>
      </c>
      <c r="B1431" s="319">
        <v>79765</v>
      </c>
      <c r="C1431" s="320">
        <v>1924</v>
      </c>
      <c r="D1431" s="320">
        <v>1924</v>
      </c>
      <c r="E1431" s="320">
        <v>2457</v>
      </c>
      <c r="F1431" s="320">
        <v>3016</v>
      </c>
      <c r="G1431" s="320">
        <v>3666</v>
      </c>
      <c r="H1431" s="320">
        <v>4215</v>
      </c>
      <c r="I1431" s="320">
        <v>4765</v>
      </c>
    </row>
    <row r="1432" spans="1:9" x14ac:dyDescent="0.25">
      <c r="A1432" s="319" t="s">
        <v>485</v>
      </c>
      <c r="B1432" s="319">
        <v>79766</v>
      </c>
      <c r="C1432" s="320">
        <v>1300</v>
      </c>
      <c r="D1432" s="320">
        <v>1313</v>
      </c>
      <c r="E1432" s="320">
        <v>1716</v>
      </c>
      <c r="F1432" s="320">
        <v>2080</v>
      </c>
      <c r="G1432" s="320">
        <v>2652</v>
      </c>
      <c r="H1432" s="320">
        <v>3049</v>
      </c>
      <c r="I1432" s="320">
        <v>3447</v>
      </c>
    </row>
    <row r="1433" spans="1:9" x14ac:dyDescent="0.25">
      <c r="A1433" s="319" t="s">
        <v>485</v>
      </c>
      <c r="B1433" s="319">
        <v>79782</v>
      </c>
      <c r="C1433" s="320">
        <v>1300</v>
      </c>
      <c r="D1433" s="320">
        <v>1313</v>
      </c>
      <c r="E1433" s="320">
        <v>1560</v>
      </c>
      <c r="F1433" s="320">
        <v>1976</v>
      </c>
      <c r="G1433" s="320">
        <v>2652</v>
      </c>
      <c r="H1433" s="320">
        <v>3049</v>
      </c>
      <c r="I1433" s="320">
        <v>3447</v>
      </c>
    </row>
    <row r="1434" spans="1:9" x14ac:dyDescent="0.25">
      <c r="A1434" s="319" t="s">
        <v>486</v>
      </c>
      <c r="B1434" s="319">
        <v>79707</v>
      </c>
      <c r="C1434" s="320">
        <v>1755</v>
      </c>
      <c r="D1434" s="320">
        <v>1768</v>
      </c>
      <c r="E1434" s="320">
        <v>2080</v>
      </c>
      <c r="F1434" s="320">
        <v>2652</v>
      </c>
      <c r="G1434" s="320">
        <v>3510</v>
      </c>
      <c r="H1434" s="320">
        <v>4036</v>
      </c>
      <c r="I1434" s="320">
        <v>4563</v>
      </c>
    </row>
    <row r="1435" spans="1:9" x14ac:dyDescent="0.25">
      <c r="A1435" s="319" t="s">
        <v>486</v>
      </c>
      <c r="B1435" s="319">
        <v>79741</v>
      </c>
      <c r="C1435" s="320">
        <v>1573</v>
      </c>
      <c r="D1435" s="320">
        <v>1586</v>
      </c>
      <c r="E1435" s="320">
        <v>2080</v>
      </c>
      <c r="F1435" s="320">
        <v>2509</v>
      </c>
      <c r="G1435" s="320">
        <v>2964</v>
      </c>
      <c r="H1435" s="320">
        <v>3408</v>
      </c>
      <c r="I1435" s="320">
        <v>3853</v>
      </c>
    </row>
    <row r="1436" spans="1:9" x14ac:dyDescent="0.25">
      <c r="A1436" s="319" t="s">
        <v>486</v>
      </c>
      <c r="B1436" s="319">
        <v>79758</v>
      </c>
      <c r="C1436" s="320">
        <v>1625</v>
      </c>
      <c r="D1436" s="320">
        <v>1638</v>
      </c>
      <c r="E1436" s="320">
        <v>2054</v>
      </c>
      <c r="F1436" s="320">
        <v>2535</v>
      </c>
      <c r="G1436" s="320">
        <v>3146</v>
      </c>
      <c r="H1436" s="320">
        <v>3617</v>
      </c>
      <c r="I1436" s="320">
        <v>4089</v>
      </c>
    </row>
    <row r="1437" spans="1:9" x14ac:dyDescent="0.25">
      <c r="A1437" s="319" t="s">
        <v>486</v>
      </c>
      <c r="B1437" s="319">
        <v>79759</v>
      </c>
      <c r="C1437" s="320">
        <v>1456</v>
      </c>
      <c r="D1437" s="320">
        <v>1469</v>
      </c>
      <c r="E1437" s="320">
        <v>1924</v>
      </c>
      <c r="F1437" s="320">
        <v>2327</v>
      </c>
      <c r="G1437" s="320">
        <v>2743</v>
      </c>
      <c r="H1437" s="320">
        <v>3153</v>
      </c>
      <c r="I1437" s="320">
        <v>3565</v>
      </c>
    </row>
    <row r="1438" spans="1:9" x14ac:dyDescent="0.25">
      <c r="A1438" s="319" t="s">
        <v>486</v>
      </c>
      <c r="B1438" s="319">
        <v>79760</v>
      </c>
      <c r="C1438" s="320">
        <v>1456</v>
      </c>
      <c r="D1438" s="320">
        <v>1469</v>
      </c>
      <c r="E1438" s="320">
        <v>1924</v>
      </c>
      <c r="F1438" s="320">
        <v>2327</v>
      </c>
      <c r="G1438" s="320">
        <v>2743</v>
      </c>
      <c r="H1438" s="320">
        <v>3153</v>
      </c>
      <c r="I1438" s="320">
        <v>3565</v>
      </c>
    </row>
    <row r="1439" spans="1:9" x14ac:dyDescent="0.25">
      <c r="A1439" s="319" t="s">
        <v>486</v>
      </c>
      <c r="B1439" s="319">
        <v>79761</v>
      </c>
      <c r="C1439" s="320">
        <v>1391</v>
      </c>
      <c r="D1439" s="320">
        <v>1391</v>
      </c>
      <c r="E1439" s="320">
        <v>1833</v>
      </c>
      <c r="F1439" s="320">
        <v>2210</v>
      </c>
      <c r="G1439" s="320">
        <v>2613</v>
      </c>
      <c r="H1439" s="320">
        <v>3004</v>
      </c>
      <c r="I1439" s="320">
        <v>3396</v>
      </c>
    </row>
    <row r="1440" spans="1:9" x14ac:dyDescent="0.25">
      <c r="A1440" s="319" t="s">
        <v>486</v>
      </c>
      <c r="B1440" s="319">
        <v>79762</v>
      </c>
      <c r="C1440" s="320">
        <v>1534</v>
      </c>
      <c r="D1440" s="320">
        <v>1547</v>
      </c>
      <c r="E1440" s="320">
        <v>2028</v>
      </c>
      <c r="F1440" s="320">
        <v>2457</v>
      </c>
      <c r="G1440" s="320">
        <v>2886</v>
      </c>
      <c r="H1440" s="320">
        <v>3318</v>
      </c>
      <c r="I1440" s="320">
        <v>3751</v>
      </c>
    </row>
    <row r="1441" spans="1:9" x14ac:dyDescent="0.25">
      <c r="A1441" s="319" t="s">
        <v>486</v>
      </c>
      <c r="B1441" s="319">
        <v>79763</v>
      </c>
      <c r="C1441" s="320">
        <v>1391</v>
      </c>
      <c r="D1441" s="320">
        <v>1391</v>
      </c>
      <c r="E1441" s="320">
        <v>1833</v>
      </c>
      <c r="F1441" s="320">
        <v>2210</v>
      </c>
      <c r="G1441" s="320">
        <v>2613</v>
      </c>
      <c r="H1441" s="320">
        <v>3004</v>
      </c>
      <c r="I1441" s="320">
        <v>3396</v>
      </c>
    </row>
    <row r="1442" spans="1:9" x14ac:dyDescent="0.25">
      <c r="A1442" s="319" t="s">
        <v>486</v>
      </c>
      <c r="B1442" s="319">
        <v>79764</v>
      </c>
      <c r="C1442" s="320">
        <v>1222</v>
      </c>
      <c r="D1442" s="320">
        <v>1222</v>
      </c>
      <c r="E1442" s="320">
        <v>1612</v>
      </c>
      <c r="F1442" s="320">
        <v>1950</v>
      </c>
      <c r="G1442" s="320">
        <v>2301</v>
      </c>
      <c r="H1442" s="320">
        <v>2645</v>
      </c>
      <c r="I1442" s="320">
        <v>2991</v>
      </c>
    </row>
    <row r="1443" spans="1:9" x14ac:dyDescent="0.25">
      <c r="A1443" s="319" t="s">
        <v>486</v>
      </c>
      <c r="B1443" s="319">
        <v>79765</v>
      </c>
      <c r="C1443" s="320">
        <v>1924</v>
      </c>
      <c r="D1443" s="320">
        <v>1924</v>
      </c>
      <c r="E1443" s="320">
        <v>2457</v>
      </c>
      <c r="F1443" s="320">
        <v>3016</v>
      </c>
      <c r="G1443" s="320">
        <v>3666</v>
      </c>
      <c r="H1443" s="320">
        <v>4215</v>
      </c>
      <c r="I1443" s="320">
        <v>4765</v>
      </c>
    </row>
    <row r="1444" spans="1:9" x14ac:dyDescent="0.25">
      <c r="A1444" s="319" t="s">
        <v>486</v>
      </c>
      <c r="B1444" s="319">
        <v>79766</v>
      </c>
      <c r="C1444" s="320">
        <v>1300</v>
      </c>
      <c r="D1444" s="320">
        <v>1313</v>
      </c>
      <c r="E1444" s="320">
        <v>1716</v>
      </c>
      <c r="F1444" s="320">
        <v>2080</v>
      </c>
      <c r="G1444" s="320">
        <v>2652</v>
      </c>
      <c r="H1444" s="320">
        <v>3049</v>
      </c>
      <c r="I1444" s="320">
        <v>3447</v>
      </c>
    </row>
    <row r="1445" spans="1:9" x14ac:dyDescent="0.25">
      <c r="A1445" s="319" t="s">
        <v>486</v>
      </c>
      <c r="B1445" s="319">
        <v>79768</v>
      </c>
      <c r="C1445" s="320">
        <v>1456</v>
      </c>
      <c r="D1445" s="320">
        <v>1469</v>
      </c>
      <c r="E1445" s="320">
        <v>1924</v>
      </c>
      <c r="F1445" s="320">
        <v>2327</v>
      </c>
      <c r="G1445" s="320">
        <v>2743</v>
      </c>
      <c r="H1445" s="320">
        <v>3153</v>
      </c>
      <c r="I1445" s="320">
        <v>3565</v>
      </c>
    </row>
    <row r="1446" spans="1:9" x14ac:dyDescent="0.25">
      <c r="A1446" s="319" t="s">
        <v>486</v>
      </c>
      <c r="B1446" s="319">
        <v>79769</v>
      </c>
      <c r="C1446" s="320">
        <v>1456</v>
      </c>
      <c r="D1446" s="320">
        <v>1469</v>
      </c>
      <c r="E1446" s="320">
        <v>1924</v>
      </c>
      <c r="F1446" s="320">
        <v>2327</v>
      </c>
      <c r="G1446" s="320">
        <v>2743</v>
      </c>
      <c r="H1446" s="320">
        <v>3153</v>
      </c>
      <c r="I1446" s="320">
        <v>3565</v>
      </c>
    </row>
    <row r="1447" spans="1:9" x14ac:dyDescent="0.25">
      <c r="A1447" s="319" t="s">
        <v>487</v>
      </c>
      <c r="B1447" s="319">
        <v>79001</v>
      </c>
      <c r="C1447" s="320">
        <v>910</v>
      </c>
      <c r="D1447" s="320">
        <v>1066</v>
      </c>
      <c r="E1447" s="320">
        <v>1313</v>
      </c>
      <c r="F1447" s="320">
        <v>1586</v>
      </c>
      <c r="G1447" s="320">
        <v>2093</v>
      </c>
      <c r="H1447" s="320">
        <v>2406</v>
      </c>
      <c r="I1447" s="320">
        <v>2720</v>
      </c>
    </row>
    <row r="1448" spans="1:9" x14ac:dyDescent="0.25">
      <c r="A1448" s="319" t="s">
        <v>487</v>
      </c>
      <c r="B1448" s="319">
        <v>79010</v>
      </c>
      <c r="C1448" s="320">
        <v>1092</v>
      </c>
      <c r="D1448" s="320">
        <v>1261</v>
      </c>
      <c r="E1448" s="320">
        <v>1560</v>
      </c>
      <c r="F1448" s="320">
        <v>2132</v>
      </c>
      <c r="G1448" s="320">
        <v>2483</v>
      </c>
      <c r="H1448" s="320">
        <v>2854</v>
      </c>
      <c r="I1448" s="320">
        <v>3227</v>
      </c>
    </row>
    <row r="1449" spans="1:9" x14ac:dyDescent="0.25">
      <c r="A1449" s="319" t="s">
        <v>487</v>
      </c>
      <c r="B1449" s="319">
        <v>79018</v>
      </c>
      <c r="C1449" s="320">
        <v>819</v>
      </c>
      <c r="D1449" s="320">
        <v>962</v>
      </c>
      <c r="E1449" s="320">
        <v>1183</v>
      </c>
      <c r="F1449" s="320">
        <v>1417</v>
      </c>
      <c r="G1449" s="320">
        <v>1885</v>
      </c>
      <c r="H1449" s="320">
        <v>2167</v>
      </c>
      <c r="I1449" s="320">
        <v>2450</v>
      </c>
    </row>
    <row r="1450" spans="1:9" x14ac:dyDescent="0.25">
      <c r="A1450" s="319" t="s">
        <v>487</v>
      </c>
      <c r="B1450" s="319">
        <v>79092</v>
      </c>
      <c r="C1450" s="320">
        <v>884</v>
      </c>
      <c r="D1450" s="320">
        <v>1040</v>
      </c>
      <c r="E1450" s="320">
        <v>1274</v>
      </c>
      <c r="F1450" s="320">
        <v>1534</v>
      </c>
      <c r="G1450" s="320">
        <v>2028</v>
      </c>
      <c r="H1450" s="320">
        <v>2332</v>
      </c>
      <c r="I1450" s="320">
        <v>2636</v>
      </c>
    </row>
    <row r="1451" spans="1:9" x14ac:dyDescent="0.25">
      <c r="A1451" s="319" t="s">
        <v>487</v>
      </c>
      <c r="B1451" s="319">
        <v>79098</v>
      </c>
      <c r="C1451" s="320">
        <v>975</v>
      </c>
      <c r="D1451" s="320">
        <v>1144</v>
      </c>
      <c r="E1451" s="320">
        <v>1404</v>
      </c>
      <c r="F1451" s="320">
        <v>1820</v>
      </c>
      <c r="G1451" s="320">
        <v>2236</v>
      </c>
      <c r="H1451" s="320">
        <v>2571</v>
      </c>
      <c r="I1451" s="320">
        <v>2906</v>
      </c>
    </row>
    <row r="1452" spans="1:9" x14ac:dyDescent="0.25">
      <c r="A1452" s="319" t="s">
        <v>487</v>
      </c>
      <c r="B1452" s="319">
        <v>88430</v>
      </c>
      <c r="C1452" s="320">
        <v>910</v>
      </c>
      <c r="D1452" s="320">
        <v>1066</v>
      </c>
      <c r="E1452" s="320">
        <v>1313</v>
      </c>
      <c r="F1452" s="320">
        <v>1586</v>
      </c>
      <c r="G1452" s="320">
        <v>2093</v>
      </c>
      <c r="H1452" s="320">
        <v>2406</v>
      </c>
      <c r="I1452" s="320">
        <v>2720</v>
      </c>
    </row>
    <row r="1453" spans="1:9" x14ac:dyDescent="0.25">
      <c r="A1453" s="319" t="s">
        <v>488</v>
      </c>
      <c r="B1453" s="319">
        <v>75603</v>
      </c>
      <c r="C1453" s="320">
        <v>1066</v>
      </c>
      <c r="D1453" s="320">
        <v>1105</v>
      </c>
      <c r="E1453" s="320">
        <v>1365</v>
      </c>
      <c r="F1453" s="320">
        <v>1820</v>
      </c>
      <c r="G1453" s="320">
        <v>2002</v>
      </c>
      <c r="H1453" s="320">
        <v>2302</v>
      </c>
      <c r="I1453" s="320">
        <v>2602</v>
      </c>
    </row>
    <row r="1454" spans="1:9" x14ac:dyDescent="0.25">
      <c r="A1454" s="319" t="s">
        <v>488</v>
      </c>
      <c r="B1454" s="319">
        <v>75633</v>
      </c>
      <c r="C1454" s="320">
        <v>988</v>
      </c>
      <c r="D1454" s="320">
        <v>1001</v>
      </c>
      <c r="E1454" s="320">
        <v>1313</v>
      </c>
      <c r="F1454" s="320">
        <v>1664</v>
      </c>
      <c r="G1454" s="320">
        <v>1846</v>
      </c>
      <c r="H1454" s="320">
        <v>2122</v>
      </c>
      <c r="I1454" s="320">
        <v>2399</v>
      </c>
    </row>
    <row r="1455" spans="1:9" x14ac:dyDescent="0.25">
      <c r="A1455" s="319" t="s">
        <v>488</v>
      </c>
      <c r="B1455" s="319">
        <v>75641</v>
      </c>
      <c r="C1455" s="320">
        <v>1014</v>
      </c>
      <c r="D1455" s="320">
        <v>1027</v>
      </c>
      <c r="E1455" s="320">
        <v>1352</v>
      </c>
      <c r="F1455" s="320">
        <v>1703</v>
      </c>
      <c r="G1455" s="320">
        <v>1885</v>
      </c>
      <c r="H1455" s="320">
        <v>2167</v>
      </c>
      <c r="I1455" s="320">
        <v>2450</v>
      </c>
    </row>
    <row r="1456" spans="1:9" x14ac:dyDescent="0.25">
      <c r="A1456" s="319" t="s">
        <v>488</v>
      </c>
      <c r="B1456" s="319">
        <v>75652</v>
      </c>
      <c r="C1456" s="320">
        <v>988</v>
      </c>
      <c r="D1456" s="320">
        <v>988</v>
      </c>
      <c r="E1456" s="320">
        <v>1300</v>
      </c>
      <c r="F1456" s="320">
        <v>1651</v>
      </c>
      <c r="G1456" s="320">
        <v>1833</v>
      </c>
      <c r="H1456" s="320">
        <v>2107</v>
      </c>
      <c r="I1456" s="320">
        <v>2382</v>
      </c>
    </row>
    <row r="1457" spans="1:9" x14ac:dyDescent="0.25">
      <c r="A1457" s="319" t="s">
        <v>488</v>
      </c>
      <c r="B1457" s="319">
        <v>75654</v>
      </c>
      <c r="C1457" s="320">
        <v>910</v>
      </c>
      <c r="D1457" s="320">
        <v>910</v>
      </c>
      <c r="E1457" s="320">
        <v>1196</v>
      </c>
      <c r="F1457" s="320">
        <v>1521</v>
      </c>
      <c r="G1457" s="320">
        <v>1677</v>
      </c>
      <c r="H1457" s="320">
        <v>1927</v>
      </c>
      <c r="I1457" s="320">
        <v>2180</v>
      </c>
    </row>
    <row r="1458" spans="1:9" x14ac:dyDescent="0.25">
      <c r="A1458" s="319" t="s">
        <v>488</v>
      </c>
      <c r="B1458" s="319">
        <v>75658</v>
      </c>
      <c r="C1458" s="320">
        <v>988</v>
      </c>
      <c r="D1458" s="320">
        <v>1001</v>
      </c>
      <c r="E1458" s="320">
        <v>1313</v>
      </c>
      <c r="F1458" s="320">
        <v>1664</v>
      </c>
      <c r="G1458" s="320">
        <v>1846</v>
      </c>
      <c r="H1458" s="320">
        <v>2122</v>
      </c>
      <c r="I1458" s="320">
        <v>2399</v>
      </c>
    </row>
    <row r="1459" spans="1:9" x14ac:dyDescent="0.25">
      <c r="A1459" s="319" t="s">
        <v>488</v>
      </c>
      <c r="B1459" s="319">
        <v>75662</v>
      </c>
      <c r="C1459" s="320">
        <v>1118</v>
      </c>
      <c r="D1459" s="320">
        <v>1157</v>
      </c>
      <c r="E1459" s="320">
        <v>1404</v>
      </c>
      <c r="F1459" s="320">
        <v>1911</v>
      </c>
      <c r="G1459" s="320">
        <v>2093</v>
      </c>
      <c r="H1459" s="320">
        <v>2406</v>
      </c>
      <c r="I1459" s="320">
        <v>2720</v>
      </c>
    </row>
    <row r="1460" spans="1:9" x14ac:dyDescent="0.25">
      <c r="A1460" s="319" t="s">
        <v>488</v>
      </c>
      <c r="B1460" s="319">
        <v>75666</v>
      </c>
      <c r="C1460" s="320">
        <v>988</v>
      </c>
      <c r="D1460" s="320">
        <v>1001</v>
      </c>
      <c r="E1460" s="320">
        <v>1313</v>
      </c>
      <c r="F1460" s="320">
        <v>1664</v>
      </c>
      <c r="G1460" s="320">
        <v>1846</v>
      </c>
      <c r="H1460" s="320">
        <v>2122</v>
      </c>
      <c r="I1460" s="320">
        <v>2399</v>
      </c>
    </row>
    <row r="1461" spans="1:9" x14ac:dyDescent="0.25">
      <c r="A1461" s="319" t="s">
        <v>488</v>
      </c>
      <c r="B1461" s="319">
        <v>75667</v>
      </c>
      <c r="C1461" s="320">
        <v>1014</v>
      </c>
      <c r="D1461" s="320">
        <v>1014</v>
      </c>
      <c r="E1461" s="320">
        <v>1339</v>
      </c>
      <c r="F1461" s="320">
        <v>1703</v>
      </c>
      <c r="G1461" s="320">
        <v>1885</v>
      </c>
      <c r="H1461" s="320">
        <v>2167</v>
      </c>
      <c r="I1461" s="320">
        <v>2450</v>
      </c>
    </row>
    <row r="1462" spans="1:9" x14ac:dyDescent="0.25">
      <c r="A1462" s="319" t="s">
        <v>488</v>
      </c>
      <c r="B1462" s="319">
        <v>75669</v>
      </c>
      <c r="C1462" s="320">
        <v>910</v>
      </c>
      <c r="D1462" s="320">
        <v>923</v>
      </c>
      <c r="E1462" s="320">
        <v>1209</v>
      </c>
      <c r="F1462" s="320">
        <v>1534</v>
      </c>
      <c r="G1462" s="320">
        <v>1690</v>
      </c>
      <c r="H1462" s="320">
        <v>1943</v>
      </c>
      <c r="I1462" s="320">
        <v>2197</v>
      </c>
    </row>
    <row r="1463" spans="1:9" x14ac:dyDescent="0.25">
      <c r="A1463" s="319" t="s">
        <v>488</v>
      </c>
      <c r="B1463" s="319">
        <v>75681</v>
      </c>
      <c r="C1463" s="320">
        <v>949</v>
      </c>
      <c r="D1463" s="320">
        <v>949</v>
      </c>
      <c r="E1463" s="320">
        <v>1248</v>
      </c>
      <c r="F1463" s="320">
        <v>1586</v>
      </c>
      <c r="G1463" s="320">
        <v>1755</v>
      </c>
      <c r="H1463" s="320">
        <v>2017</v>
      </c>
      <c r="I1463" s="320">
        <v>2281</v>
      </c>
    </row>
    <row r="1464" spans="1:9" x14ac:dyDescent="0.25">
      <c r="A1464" s="319" t="s">
        <v>488</v>
      </c>
      <c r="B1464" s="319">
        <v>75682</v>
      </c>
      <c r="C1464" s="320">
        <v>1027</v>
      </c>
      <c r="D1464" s="320">
        <v>1040</v>
      </c>
      <c r="E1464" s="320">
        <v>1365</v>
      </c>
      <c r="F1464" s="320">
        <v>1742</v>
      </c>
      <c r="G1464" s="320">
        <v>1937</v>
      </c>
      <c r="H1464" s="320">
        <v>2226</v>
      </c>
      <c r="I1464" s="320">
        <v>2518</v>
      </c>
    </row>
    <row r="1465" spans="1:9" x14ac:dyDescent="0.25">
      <c r="A1465" s="319" t="s">
        <v>488</v>
      </c>
      <c r="B1465" s="319">
        <v>75684</v>
      </c>
      <c r="C1465" s="320">
        <v>1092</v>
      </c>
      <c r="D1465" s="320">
        <v>1092</v>
      </c>
      <c r="E1465" s="320">
        <v>1365</v>
      </c>
      <c r="F1465" s="320">
        <v>1742</v>
      </c>
      <c r="G1465" s="320">
        <v>2093</v>
      </c>
      <c r="H1465" s="320">
        <v>2406</v>
      </c>
      <c r="I1465" s="320">
        <v>2720</v>
      </c>
    </row>
    <row r="1466" spans="1:9" x14ac:dyDescent="0.25">
      <c r="A1466" s="319" t="s">
        <v>488</v>
      </c>
      <c r="B1466" s="319">
        <v>75687</v>
      </c>
      <c r="C1466" s="320">
        <v>988</v>
      </c>
      <c r="D1466" s="320">
        <v>1001</v>
      </c>
      <c r="E1466" s="320">
        <v>1313</v>
      </c>
      <c r="F1466" s="320">
        <v>1664</v>
      </c>
      <c r="G1466" s="320">
        <v>1846</v>
      </c>
      <c r="H1466" s="320">
        <v>2122</v>
      </c>
      <c r="I1466" s="320">
        <v>2399</v>
      </c>
    </row>
    <row r="1467" spans="1:9" x14ac:dyDescent="0.25">
      <c r="A1467" s="319" t="s">
        <v>488</v>
      </c>
      <c r="B1467" s="319">
        <v>75689</v>
      </c>
      <c r="C1467" s="320">
        <v>988</v>
      </c>
      <c r="D1467" s="320">
        <v>1001</v>
      </c>
      <c r="E1467" s="320">
        <v>1313</v>
      </c>
      <c r="F1467" s="320">
        <v>1664</v>
      </c>
      <c r="G1467" s="320">
        <v>1846</v>
      </c>
      <c r="H1467" s="320">
        <v>2122</v>
      </c>
      <c r="I1467" s="320">
        <v>2399</v>
      </c>
    </row>
    <row r="1468" spans="1:9" x14ac:dyDescent="0.25">
      <c r="A1468" s="319" t="s">
        <v>488</v>
      </c>
      <c r="B1468" s="319">
        <v>75691</v>
      </c>
      <c r="C1468" s="320">
        <v>988</v>
      </c>
      <c r="D1468" s="320">
        <v>1001</v>
      </c>
      <c r="E1468" s="320">
        <v>1313</v>
      </c>
      <c r="F1468" s="320">
        <v>1664</v>
      </c>
      <c r="G1468" s="320">
        <v>1846</v>
      </c>
      <c r="H1468" s="320">
        <v>2122</v>
      </c>
      <c r="I1468" s="320">
        <v>2399</v>
      </c>
    </row>
    <row r="1469" spans="1:9" x14ac:dyDescent="0.25">
      <c r="A1469" s="319" t="s">
        <v>488</v>
      </c>
      <c r="B1469" s="319">
        <v>75760</v>
      </c>
      <c r="C1469" s="320">
        <v>988</v>
      </c>
      <c r="D1469" s="320">
        <v>1001</v>
      </c>
      <c r="E1469" s="320">
        <v>1313</v>
      </c>
      <c r="F1469" s="320">
        <v>1664</v>
      </c>
      <c r="G1469" s="320">
        <v>1846</v>
      </c>
      <c r="H1469" s="320">
        <v>2122</v>
      </c>
      <c r="I1469" s="320">
        <v>2399</v>
      </c>
    </row>
    <row r="1470" spans="1:9" x14ac:dyDescent="0.25">
      <c r="A1470" s="319" t="s">
        <v>488</v>
      </c>
      <c r="B1470" s="319">
        <v>75784</v>
      </c>
      <c r="C1470" s="320">
        <v>988</v>
      </c>
      <c r="D1470" s="320">
        <v>988</v>
      </c>
      <c r="E1470" s="320">
        <v>1300</v>
      </c>
      <c r="F1470" s="320">
        <v>1651</v>
      </c>
      <c r="G1470" s="320">
        <v>1833</v>
      </c>
      <c r="H1470" s="320">
        <v>2107</v>
      </c>
      <c r="I1470" s="320">
        <v>2382</v>
      </c>
    </row>
    <row r="1471" spans="1:9" x14ac:dyDescent="0.25">
      <c r="A1471" s="319" t="s">
        <v>488</v>
      </c>
      <c r="B1471" s="319">
        <v>75789</v>
      </c>
      <c r="C1471" s="320">
        <v>1196</v>
      </c>
      <c r="D1471" s="320">
        <v>1248</v>
      </c>
      <c r="E1471" s="320">
        <v>1534</v>
      </c>
      <c r="F1471" s="320">
        <v>2015</v>
      </c>
      <c r="G1471" s="320">
        <v>2379</v>
      </c>
      <c r="H1471" s="320">
        <v>2735</v>
      </c>
      <c r="I1471" s="320">
        <v>3092</v>
      </c>
    </row>
    <row r="1472" spans="1:9" x14ac:dyDescent="0.25">
      <c r="A1472" s="319" t="s">
        <v>488</v>
      </c>
      <c r="B1472" s="319">
        <v>75946</v>
      </c>
      <c r="C1472" s="320">
        <v>949</v>
      </c>
      <c r="D1472" s="320">
        <v>962</v>
      </c>
      <c r="E1472" s="320">
        <v>1261</v>
      </c>
      <c r="F1472" s="320">
        <v>1599</v>
      </c>
      <c r="G1472" s="320">
        <v>1768</v>
      </c>
      <c r="H1472" s="320">
        <v>2033</v>
      </c>
      <c r="I1472" s="320">
        <v>2298</v>
      </c>
    </row>
    <row r="1473" spans="1:9" x14ac:dyDescent="0.25">
      <c r="A1473" s="319" t="s">
        <v>488</v>
      </c>
      <c r="B1473" s="319">
        <v>75975</v>
      </c>
      <c r="C1473" s="320">
        <v>884</v>
      </c>
      <c r="D1473" s="320">
        <v>897</v>
      </c>
      <c r="E1473" s="320">
        <v>1183</v>
      </c>
      <c r="F1473" s="320">
        <v>1495</v>
      </c>
      <c r="G1473" s="320">
        <v>1651</v>
      </c>
      <c r="H1473" s="320">
        <v>1898</v>
      </c>
      <c r="I1473" s="320">
        <v>2146</v>
      </c>
    </row>
    <row r="1474" spans="1:9" x14ac:dyDescent="0.25">
      <c r="A1474" s="319" t="s">
        <v>489</v>
      </c>
      <c r="B1474" s="319">
        <v>76861</v>
      </c>
      <c r="C1474" s="320">
        <v>845</v>
      </c>
      <c r="D1474" s="320">
        <v>1001</v>
      </c>
      <c r="E1474" s="320">
        <v>1248</v>
      </c>
      <c r="F1474" s="320">
        <v>1638</v>
      </c>
      <c r="G1474" s="320">
        <v>2119</v>
      </c>
      <c r="H1474" s="320">
        <v>2436</v>
      </c>
      <c r="I1474" s="320">
        <v>2754</v>
      </c>
    </row>
    <row r="1475" spans="1:9" x14ac:dyDescent="0.25">
      <c r="A1475" s="319" t="s">
        <v>489</v>
      </c>
      <c r="B1475" s="319">
        <v>76886</v>
      </c>
      <c r="C1475" s="320">
        <v>1014</v>
      </c>
      <c r="D1475" s="320">
        <v>1209</v>
      </c>
      <c r="E1475" s="320">
        <v>1495</v>
      </c>
      <c r="F1475" s="320">
        <v>1976</v>
      </c>
      <c r="G1475" s="320">
        <v>2483</v>
      </c>
      <c r="H1475" s="320">
        <v>2854</v>
      </c>
      <c r="I1475" s="320">
        <v>3227</v>
      </c>
    </row>
    <row r="1476" spans="1:9" x14ac:dyDescent="0.25">
      <c r="A1476" s="319" t="s">
        <v>489</v>
      </c>
      <c r="B1476" s="319">
        <v>76901</v>
      </c>
      <c r="C1476" s="320">
        <v>1053</v>
      </c>
      <c r="D1476" s="320">
        <v>1261</v>
      </c>
      <c r="E1476" s="320">
        <v>1560</v>
      </c>
      <c r="F1476" s="320">
        <v>2067</v>
      </c>
      <c r="G1476" s="320">
        <v>2600</v>
      </c>
      <c r="H1476" s="320">
        <v>2990</v>
      </c>
      <c r="I1476" s="320">
        <v>3380</v>
      </c>
    </row>
    <row r="1477" spans="1:9" x14ac:dyDescent="0.25">
      <c r="A1477" s="319" t="s">
        <v>489</v>
      </c>
      <c r="B1477" s="319">
        <v>76902</v>
      </c>
      <c r="C1477" s="320">
        <v>1014</v>
      </c>
      <c r="D1477" s="320">
        <v>1209</v>
      </c>
      <c r="E1477" s="320">
        <v>1495</v>
      </c>
      <c r="F1477" s="320">
        <v>1976</v>
      </c>
      <c r="G1477" s="320">
        <v>2483</v>
      </c>
      <c r="H1477" s="320">
        <v>2854</v>
      </c>
      <c r="I1477" s="320">
        <v>3227</v>
      </c>
    </row>
    <row r="1478" spans="1:9" x14ac:dyDescent="0.25">
      <c r="A1478" s="319" t="s">
        <v>489</v>
      </c>
      <c r="B1478" s="319">
        <v>76903</v>
      </c>
      <c r="C1478" s="320">
        <v>897</v>
      </c>
      <c r="D1478" s="320">
        <v>1066</v>
      </c>
      <c r="E1478" s="320">
        <v>1326</v>
      </c>
      <c r="F1478" s="320">
        <v>1755</v>
      </c>
      <c r="G1478" s="320">
        <v>2210</v>
      </c>
      <c r="H1478" s="320">
        <v>2541</v>
      </c>
      <c r="I1478" s="320">
        <v>2873</v>
      </c>
    </row>
    <row r="1479" spans="1:9" x14ac:dyDescent="0.25">
      <c r="A1479" s="319" t="s">
        <v>489</v>
      </c>
      <c r="B1479" s="319">
        <v>76904</v>
      </c>
      <c r="C1479" s="320">
        <v>1027</v>
      </c>
      <c r="D1479" s="320">
        <v>1222</v>
      </c>
      <c r="E1479" s="320">
        <v>1508</v>
      </c>
      <c r="F1479" s="320">
        <v>2002</v>
      </c>
      <c r="G1479" s="320">
        <v>2509</v>
      </c>
      <c r="H1479" s="320">
        <v>2884</v>
      </c>
      <c r="I1479" s="320">
        <v>3261</v>
      </c>
    </row>
    <row r="1480" spans="1:9" x14ac:dyDescent="0.25">
      <c r="A1480" s="319" t="s">
        <v>489</v>
      </c>
      <c r="B1480" s="319">
        <v>76905</v>
      </c>
      <c r="C1480" s="320">
        <v>1196</v>
      </c>
      <c r="D1480" s="320">
        <v>1417</v>
      </c>
      <c r="E1480" s="320">
        <v>1755</v>
      </c>
      <c r="F1480" s="320">
        <v>2327</v>
      </c>
      <c r="G1480" s="320">
        <v>2925</v>
      </c>
      <c r="H1480" s="320">
        <v>3363</v>
      </c>
      <c r="I1480" s="320">
        <v>3802</v>
      </c>
    </row>
    <row r="1481" spans="1:9" x14ac:dyDescent="0.25">
      <c r="A1481" s="319" t="s">
        <v>489</v>
      </c>
      <c r="B1481" s="319">
        <v>76906</v>
      </c>
      <c r="C1481" s="320">
        <v>1014</v>
      </c>
      <c r="D1481" s="320">
        <v>1209</v>
      </c>
      <c r="E1481" s="320">
        <v>1495</v>
      </c>
      <c r="F1481" s="320">
        <v>1976</v>
      </c>
      <c r="G1481" s="320">
        <v>2483</v>
      </c>
      <c r="H1481" s="320">
        <v>2854</v>
      </c>
      <c r="I1481" s="320">
        <v>3227</v>
      </c>
    </row>
    <row r="1482" spans="1:9" x14ac:dyDescent="0.25">
      <c r="A1482" s="319" t="s">
        <v>489</v>
      </c>
      <c r="B1482" s="319">
        <v>76908</v>
      </c>
      <c r="C1482" s="320">
        <v>1066</v>
      </c>
      <c r="D1482" s="320">
        <v>1261</v>
      </c>
      <c r="E1482" s="320">
        <v>1560</v>
      </c>
      <c r="F1482" s="320">
        <v>2067</v>
      </c>
      <c r="G1482" s="320">
        <v>2600</v>
      </c>
      <c r="H1482" s="320">
        <v>2990</v>
      </c>
      <c r="I1482" s="320">
        <v>3380</v>
      </c>
    </row>
    <row r="1483" spans="1:9" x14ac:dyDescent="0.25">
      <c r="A1483" s="319" t="s">
        <v>489</v>
      </c>
      <c r="B1483" s="319">
        <v>76909</v>
      </c>
      <c r="C1483" s="320">
        <v>1014</v>
      </c>
      <c r="D1483" s="320">
        <v>1209</v>
      </c>
      <c r="E1483" s="320">
        <v>1495</v>
      </c>
      <c r="F1483" s="320">
        <v>1976</v>
      </c>
      <c r="G1483" s="320">
        <v>2483</v>
      </c>
      <c r="H1483" s="320">
        <v>2854</v>
      </c>
      <c r="I1483" s="320">
        <v>3227</v>
      </c>
    </row>
    <row r="1484" spans="1:9" x14ac:dyDescent="0.25">
      <c r="A1484" s="319" t="s">
        <v>489</v>
      </c>
      <c r="B1484" s="319">
        <v>76930</v>
      </c>
      <c r="C1484" s="320">
        <v>1066</v>
      </c>
      <c r="D1484" s="320">
        <v>1274</v>
      </c>
      <c r="E1484" s="320">
        <v>1573</v>
      </c>
      <c r="F1484" s="320">
        <v>2080</v>
      </c>
      <c r="G1484" s="320">
        <v>2613</v>
      </c>
      <c r="H1484" s="320">
        <v>3004</v>
      </c>
      <c r="I1484" s="320">
        <v>3396</v>
      </c>
    </row>
    <row r="1485" spans="1:9" x14ac:dyDescent="0.25">
      <c r="A1485" s="319" t="s">
        <v>489</v>
      </c>
      <c r="B1485" s="319">
        <v>76934</v>
      </c>
      <c r="C1485" s="320">
        <v>910</v>
      </c>
      <c r="D1485" s="320">
        <v>1079</v>
      </c>
      <c r="E1485" s="320">
        <v>1339</v>
      </c>
      <c r="F1485" s="320">
        <v>1781</v>
      </c>
      <c r="G1485" s="320">
        <v>2223</v>
      </c>
      <c r="H1485" s="320">
        <v>2555</v>
      </c>
      <c r="I1485" s="320">
        <v>2889</v>
      </c>
    </row>
    <row r="1486" spans="1:9" x14ac:dyDescent="0.25">
      <c r="A1486" s="319" t="s">
        <v>489</v>
      </c>
      <c r="B1486" s="319">
        <v>76935</v>
      </c>
      <c r="C1486" s="320">
        <v>1014</v>
      </c>
      <c r="D1486" s="320">
        <v>1209</v>
      </c>
      <c r="E1486" s="320">
        <v>1495</v>
      </c>
      <c r="F1486" s="320">
        <v>1976</v>
      </c>
      <c r="G1486" s="320">
        <v>2483</v>
      </c>
      <c r="H1486" s="320">
        <v>2854</v>
      </c>
      <c r="I1486" s="320">
        <v>3227</v>
      </c>
    </row>
    <row r="1487" spans="1:9" x14ac:dyDescent="0.25">
      <c r="A1487" s="319" t="s">
        <v>489</v>
      </c>
      <c r="B1487" s="319">
        <v>76937</v>
      </c>
      <c r="C1487" s="320">
        <v>1014</v>
      </c>
      <c r="D1487" s="320">
        <v>1209</v>
      </c>
      <c r="E1487" s="320">
        <v>1495</v>
      </c>
      <c r="F1487" s="320">
        <v>1976</v>
      </c>
      <c r="G1487" s="320">
        <v>2483</v>
      </c>
      <c r="H1487" s="320">
        <v>2854</v>
      </c>
      <c r="I1487" s="320">
        <v>3227</v>
      </c>
    </row>
    <row r="1488" spans="1:9" x14ac:dyDescent="0.25">
      <c r="A1488" s="319" t="s">
        <v>489</v>
      </c>
      <c r="B1488" s="319">
        <v>76939</v>
      </c>
      <c r="C1488" s="320">
        <v>1027</v>
      </c>
      <c r="D1488" s="320">
        <v>1222</v>
      </c>
      <c r="E1488" s="320">
        <v>1508</v>
      </c>
      <c r="F1488" s="320">
        <v>2002</v>
      </c>
      <c r="G1488" s="320">
        <v>2509</v>
      </c>
      <c r="H1488" s="320">
        <v>2884</v>
      </c>
      <c r="I1488" s="320">
        <v>3261</v>
      </c>
    </row>
    <row r="1489" spans="1:9" x14ac:dyDescent="0.25">
      <c r="A1489" s="319" t="s">
        <v>489</v>
      </c>
      <c r="B1489" s="319">
        <v>76940</v>
      </c>
      <c r="C1489" s="320">
        <v>1014</v>
      </c>
      <c r="D1489" s="320">
        <v>1209</v>
      </c>
      <c r="E1489" s="320">
        <v>1495</v>
      </c>
      <c r="F1489" s="320">
        <v>1976</v>
      </c>
      <c r="G1489" s="320">
        <v>2483</v>
      </c>
      <c r="H1489" s="320">
        <v>2854</v>
      </c>
      <c r="I1489" s="320">
        <v>3227</v>
      </c>
    </row>
    <row r="1490" spans="1:9" x14ac:dyDescent="0.25">
      <c r="A1490" s="319" t="s">
        <v>489</v>
      </c>
      <c r="B1490" s="319">
        <v>76941</v>
      </c>
      <c r="C1490" s="320">
        <v>1027</v>
      </c>
      <c r="D1490" s="320">
        <v>1222</v>
      </c>
      <c r="E1490" s="320">
        <v>1521</v>
      </c>
      <c r="F1490" s="320">
        <v>2015</v>
      </c>
      <c r="G1490" s="320">
        <v>2535</v>
      </c>
      <c r="H1490" s="320">
        <v>2914</v>
      </c>
      <c r="I1490" s="320">
        <v>3295</v>
      </c>
    </row>
    <row r="1491" spans="1:9" x14ac:dyDescent="0.25">
      <c r="A1491" s="319" t="s">
        <v>489</v>
      </c>
      <c r="B1491" s="319">
        <v>76945</v>
      </c>
      <c r="C1491" s="320">
        <v>1014</v>
      </c>
      <c r="D1491" s="320">
        <v>1209</v>
      </c>
      <c r="E1491" s="320">
        <v>1495</v>
      </c>
      <c r="F1491" s="320">
        <v>1976</v>
      </c>
      <c r="G1491" s="320">
        <v>2483</v>
      </c>
      <c r="H1491" s="320">
        <v>2854</v>
      </c>
      <c r="I1491" s="320">
        <v>3227</v>
      </c>
    </row>
    <row r="1492" spans="1:9" x14ac:dyDescent="0.25">
      <c r="A1492" s="319" t="s">
        <v>489</v>
      </c>
      <c r="B1492" s="319">
        <v>76955</v>
      </c>
      <c r="C1492" s="320">
        <v>1040</v>
      </c>
      <c r="D1492" s="320">
        <v>1248</v>
      </c>
      <c r="E1492" s="320">
        <v>1534</v>
      </c>
      <c r="F1492" s="320">
        <v>2041</v>
      </c>
      <c r="G1492" s="320">
        <v>2561</v>
      </c>
      <c r="H1492" s="320">
        <v>2944</v>
      </c>
      <c r="I1492" s="320">
        <v>3329</v>
      </c>
    </row>
    <row r="1493" spans="1:9" x14ac:dyDescent="0.25">
      <c r="A1493" s="319" t="s">
        <v>489</v>
      </c>
      <c r="B1493" s="319">
        <v>76957</v>
      </c>
      <c r="C1493" s="320">
        <v>1118</v>
      </c>
      <c r="D1493" s="320">
        <v>1326</v>
      </c>
      <c r="E1493" s="320">
        <v>1651</v>
      </c>
      <c r="F1493" s="320">
        <v>2184</v>
      </c>
      <c r="G1493" s="320">
        <v>2743</v>
      </c>
      <c r="H1493" s="320">
        <v>3153</v>
      </c>
      <c r="I1493" s="320">
        <v>3565</v>
      </c>
    </row>
    <row r="1494" spans="1:9" x14ac:dyDescent="0.25">
      <c r="A1494" s="319" t="s">
        <v>489</v>
      </c>
      <c r="B1494" s="319">
        <v>76958</v>
      </c>
      <c r="C1494" s="320">
        <v>1001</v>
      </c>
      <c r="D1494" s="320">
        <v>1196</v>
      </c>
      <c r="E1494" s="320">
        <v>1482</v>
      </c>
      <c r="F1494" s="320">
        <v>1950</v>
      </c>
      <c r="G1494" s="320">
        <v>2457</v>
      </c>
      <c r="H1494" s="320">
        <v>2824</v>
      </c>
      <c r="I1494" s="320">
        <v>3194</v>
      </c>
    </row>
    <row r="1495" spans="1:9" x14ac:dyDescent="0.25">
      <c r="A1495" s="319" t="s">
        <v>490</v>
      </c>
      <c r="B1495" s="319">
        <v>78002</v>
      </c>
      <c r="C1495" s="320">
        <v>1183</v>
      </c>
      <c r="D1495" s="320">
        <v>1326</v>
      </c>
      <c r="E1495" s="320">
        <v>1612</v>
      </c>
      <c r="F1495" s="320">
        <v>2041</v>
      </c>
      <c r="G1495" s="320">
        <v>2444</v>
      </c>
      <c r="H1495" s="320">
        <v>2810</v>
      </c>
      <c r="I1495" s="320">
        <v>3177</v>
      </c>
    </row>
    <row r="1496" spans="1:9" x14ac:dyDescent="0.25">
      <c r="A1496" s="319" t="s">
        <v>490</v>
      </c>
      <c r="B1496" s="319">
        <v>78003</v>
      </c>
      <c r="C1496" s="320">
        <v>1157</v>
      </c>
      <c r="D1496" s="320">
        <v>1287</v>
      </c>
      <c r="E1496" s="320">
        <v>1573</v>
      </c>
      <c r="F1496" s="320">
        <v>2002</v>
      </c>
      <c r="G1496" s="320">
        <v>2353</v>
      </c>
      <c r="H1496" s="320">
        <v>2705</v>
      </c>
      <c r="I1496" s="320">
        <v>3058</v>
      </c>
    </row>
    <row r="1497" spans="1:9" x14ac:dyDescent="0.25">
      <c r="A1497" s="319" t="s">
        <v>490</v>
      </c>
      <c r="B1497" s="319">
        <v>78006</v>
      </c>
      <c r="C1497" s="320">
        <v>1664</v>
      </c>
      <c r="D1497" s="320">
        <v>1846</v>
      </c>
      <c r="E1497" s="320">
        <v>2262</v>
      </c>
      <c r="F1497" s="320">
        <v>2964</v>
      </c>
      <c r="G1497" s="320">
        <v>3380</v>
      </c>
      <c r="H1497" s="320">
        <v>3887</v>
      </c>
      <c r="I1497" s="320">
        <v>4394</v>
      </c>
    </row>
    <row r="1498" spans="1:9" x14ac:dyDescent="0.25">
      <c r="A1498" s="319" t="s">
        <v>490</v>
      </c>
      <c r="B1498" s="319">
        <v>78009</v>
      </c>
      <c r="C1498" s="320">
        <v>1248</v>
      </c>
      <c r="D1498" s="320">
        <v>1300</v>
      </c>
      <c r="E1498" s="320">
        <v>1703</v>
      </c>
      <c r="F1498" s="320">
        <v>2262</v>
      </c>
      <c r="G1498" s="320">
        <v>2262</v>
      </c>
      <c r="H1498" s="320">
        <v>2601</v>
      </c>
      <c r="I1498" s="320">
        <v>2940</v>
      </c>
    </row>
    <row r="1499" spans="1:9" x14ac:dyDescent="0.25">
      <c r="A1499" s="319" t="s">
        <v>490</v>
      </c>
      <c r="B1499" s="319">
        <v>78010</v>
      </c>
      <c r="C1499" s="320">
        <v>1183</v>
      </c>
      <c r="D1499" s="320">
        <v>1326</v>
      </c>
      <c r="E1499" s="320">
        <v>1612</v>
      </c>
      <c r="F1499" s="320">
        <v>2041</v>
      </c>
      <c r="G1499" s="320">
        <v>2444</v>
      </c>
      <c r="H1499" s="320">
        <v>2810</v>
      </c>
      <c r="I1499" s="320">
        <v>3177</v>
      </c>
    </row>
    <row r="1500" spans="1:9" x14ac:dyDescent="0.25">
      <c r="A1500" s="319" t="s">
        <v>490</v>
      </c>
      <c r="B1500" s="319">
        <v>78015</v>
      </c>
      <c r="C1500" s="320">
        <v>2080</v>
      </c>
      <c r="D1500" s="320">
        <v>2327</v>
      </c>
      <c r="E1500" s="320">
        <v>2847</v>
      </c>
      <c r="F1500" s="320">
        <v>3640</v>
      </c>
      <c r="G1500" s="320">
        <v>4290</v>
      </c>
      <c r="H1500" s="320">
        <v>4933</v>
      </c>
      <c r="I1500" s="320">
        <v>5577</v>
      </c>
    </row>
    <row r="1501" spans="1:9" x14ac:dyDescent="0.25">
      <c r="A1501" s="319" t="s">
        <v>490</v>
      </c>
      <c r="B1501" s="319">
        <v>78023</v>
      </c>
      <c r="C1501" s="320">
        <v>2080</v>
      </c>
      <c r="D1501" s="320">
        <v>2327</v>
      </c>
      <c r="E1501" s="320">
        <v>2834</v>
      </c>
      <c r="F1501" s="320">
        <v>3601</v>
      </c>
      <c r="G1501" s="320">
        <v>4290</v>
      </c>
      <c r="H1501" s="320">
        <v>4933</v>
      </c>
      <c r="I1501" s="320">
        <v>5577</v>
      </c>
    </row>
    <row r="1502" spans="1:9" x14ac:dyDescent="0.25">
      <c r="A1502" s="319" t="s">
        <v>490</v>
      </c>
      <c r="B1502" s="319">
        <v>78039</v>
      </c>
      <c r="C1502" s="320">
        <v>858</v>
      </c>
      <c r="D1502" s="320">
        <v>897</v>
      </c>
      <c r="E1502" s="320">
        <v>1183</v>
      </c>
      <c r="F1502" s="320">
        <v>1560</v>
      </c>
      <c r="G1502" s="320">
        <v>1573</v>
      </c>
      <c r="H1502" s="320">
        <v>1808</v>
      </c>
      <c r="I1502" s="320">
        <v>2044</v>
      </c>
    </row>
    <row r="1503" spans="1:9" x14ac:dyDescent="0.25">
      <c r="A1503" s="319" t="s">
        <v>490</v>
      </c>
      <c r="B1503" s="319">
        <v>78052</v>
      </c>
      <c r="C1503" s="320">
        <v>1092</v>
      </c>
      <c r="D1503" s="320">
        <v>1274</v>
      </c>
      <c r="E1503" s="320">
        <v>1482</v>
      </c>
      <c r="F1503" s="320">
        <v>1872</v>
      </c>
      <c r="G1503" s="320">
        <v>2054</v>
      </c>
      <c r="H1503" s="320">
        <v>2362</v>
      </c>
      <c r="I1503" s="320">
        <v>2670</v>
      </c>
    </row>
    <row r="1504" spans="1:9" x14ac:dyDescent="0.25">
      <c r="A1504" s="319" t="s">
        <v>490</v>
      </c>
      <c r="B1504" s="319">
        <v>78054</v>
      </c>
      <c r="C1504" s="320">
        <v>1378</v>
      </c>
      <c r="D1504" s="320">
        <v>1547</v>
      </c>
      <c r="E1504" s="320">
        <v>1885</v>
      </c>
      <c r="F1504" s="320">
        <v>2392</v>
      </c>
      <c r="G1504" s="320">
        <v>2847</v>
      </c>
      <c r="H1504" s="320">
        <v>3273</v>
      </c>
      <c r="I1504" s="320">
        <v>3701</v>
      </c>
    </row>
    <row r="1505" spans="1:9" x14ac:dyDescent="0.25">
      <c r="A1505" s="319" t="s">
        <v>490</v>
      </c>
      <c r="B1505" s="319">
        <v>78055</v>
      </c>
      <c r="C1505" s="320">
        <v>1183</v>
      </c>
      <c r="D1505" s="320">
        <v>1326</v>
      </c>
      <c r="E1505" s="320">
        <v>1612</v>
      </c>
      <c r="F1505" s="320">
        <v>2041</v>
      </c>
      <c r="G1505" s="320">
        <v>2444</v>
      </c>
      <c r="H1505" s="320">
        <v>2810</v>
      </c>
      <c r="I1505" s="320">
        <v>3177</v>
      </c>
    </row>
    <row r="1506" spans="1:9" x14ac:dyDescent="0.25">
      <c r="A1506" s="319" t="s">
        <v>490</v>
      </c>
      <c r="B1506" s="319">
        <v>78063</v>
      </c>
      <c r="C1506" s="320">
        <v>1573</v>
      </c>
      <c r="D1506" s="320">
        <v>1755</v>
      </c>
      <c r="E1506" s="320">
        <v>2145</v>
      </c>
      <c r="F1506" s="320">
        <v>2717</v>
      </c>
      <c r="G1506" s="320">
        <v>3250</v>
      </c>
      <c r="H1506" s="320">
        <v>3737</v>
      </c>
      <c r="I1506" s="320">
        <v>4225</v>
      </c>
    </row>
    <row r="1507" spans="1:9" x14ac:dyDescent="0.25">
      <c r="A1507" s="319" t="s">
        <v>490</v>
      </c>
      <c r="B1507" s="319">
        <v>78064</v>
      </c>
      <c r="C1507" s="320">
        <v>1326</v>
      </c>
      <c r="D1507" s="320">
        <v>1612</v>
      </c>
      <c r="E1507" s="320">
        <v>1807</v>
      </c>
      <c r="F1507" s="320">
        <v>2236</v>
      </c>
      <c r="G1507" s="320">
        <v>2522</v>
      </c>
      <c r="H1507" s="320">
        <v>2900</v>
      </c>
      <c r="I1507" s="320">
        <v>3278</v>
      </c>
    </row>
    <row r="1508" spans="1:9" x14ac:dyDescent="0.25">
      <c r="A1508" s="319" t="s">
        <v>490</v>
      </c>
      <c r="B1508" s="319">
        <v>78069</v>
      </c>
      <c r="C1508" s="320">
        <v>884</v>
      </c>
      <c r="D1508" s="320">
        <v>1040</v>
      </c>
      <c r="E1508" s="320">
        <v>1196</v>
      </c>
      <c r="F1508" s="320">
        <v>1495</v>
      </c>
      <c r="G1508" s="320">
        <v>1729</v>
      </c>
      <c r="H1508" s="320">
        <v>1987</v>
      </c>
      <c r="I1508" s="320">
        <v>2247</v>
      </c>
    </row>
    <row r="1509" spans="1:9" x14ac:dyDescent="0.25">
      <c r="A1509" s="319" t="s">
        <v>490</v>
      </c>
      <c r="B1509" s="319">
        <v>78070</v>
      </c>
      <c r="C1509" s="320">
        <v>1534</v>
      </c>
      <c r="D1509" s="320">
        <v>1716</v>
      </c>
      <c r="E1509" s="320">
        <v>2093</v>
      </c>
      <c r="F1509" s="320">
        <v>2652</v>
      </c>
      <c r="G1509" s="320">
        <v>3172</v>
      </c>
      <c r="H1509" s="320">
        <v>3647</v>
      </c>
      <c r="I1509" s="320">
        <v>4123</v>
      </c>
    </row>
    <row r="1510" spans="1:9" x14ac:dyDescent="0.25">
      <c r="A1510" s="319" t="s">
        <v>490</v>
      </c>
      <c r="B1510" s="319">
        <v>78073</v>
      </c>
      <c r="C1510" s="320">
        <v>1079</v>
      </c>
      <c r="D1510" s="320">
        <v>1235</v>
      </c>
      <c r="E1510" s="320">
        <v>1469</v>
      </c>
      <c r="F1510" s="320">
        <v>1859</v>
      </c>
      <c r="G1510" s="320">
        <v>2184</v>
      </c>
      <c r="H1510" s="320">
        <v>2511</v>
      </c>
      <c r="I1510" s="320">
        <v>2839</v>
      </c>
    </row>
    <row r="1511" spans="1:9" x14ac:dyDescent="0.25">
      <c r="A1511" s="319" t="s">
        <v>490</v>
      </c>
      <c r="B1511" s="319">
        <v>78101</v>
      </c>
      <c r="C1511" s="320">
        <v>1053</v>
      </c>
      <c r="D1511" s="320">
        <v>1209</v>
      </c>
      <c r="E1511" s="320">
        <v>1469</v>
      </c>
      <c r="F1511" s="320">
        <v>1872</v>
      </c>
      <c r="G1511" s="320">
        <v>2262</v>
      </c>
      <c r="H1511" s="320">
        <v>2601</v>
      </c>
      <c r="I1511" s="320">
        <v>2940</v>
      </c>
    </row>
    <row r="1512" spans="1:9" x14ac:dyDescent="0.25">
      <c r="A1512" s="319" t="s">
        <v>490</v>
      </c>
      <c r="B1512" s="319">
        <v>78108</v>
      </c>
      <c r="C1512" s="320">
        <v>2080</v>
      </c>
      <c r="D1512" s="320">
        <v>2340</v>
      </c>
      <c r="E1512" s="320">
        <v>2847</v>
      </c>
      <c r="F1512" s="320">
        <v>3601</v>
      </c>
      <c r="G1512" s="320">
        <v>4303</v>
      </c>
      <c r="H1512" s="320">
        <v>4947</v>
      </c>
      <c r="I1512" s="320">
        <v>5593</v>
      </c>
    </row>
    <row r="1513" spans="1:9" x14ac:dyDescent="0.25">
      <c r="A1513" s="319" t="s">
        <v>490</v>
      </c>
      <c r="B1513" s="319">
        <v>78109</v>
      </c>
      <c r="C1513" s="320">
        <v>1690</v>
      </c>
      <c r="D1513" s="320">
        <v>1898</v>
      </c>
      <c r="E1513" s="320">
        <v>2314</v>
      </c>
      <c r="F1513" s="320">
        <v>2925</v>
      </c>
      <c r="G1513" s="320">
        <v>3497</v>
      </c>
      <c r="H1513" s="320">
        <v>4020</v>
      </c>
      <c r="I1513" s="320">
        <v>4546</v>
      </c>
    </row>
    <row r="1514" spans="1:9" x14ac:dyDescent="0.25">
      <c r="A1514" s="319" t="s">
        <v>490</v>
      </c>
      <c r="B1514" s="319">
        <v>78112</v>
      </c>
      <c r="C1514" s="320">
        <v>1300</v>
      </c>
      <c r="D1514" s="320">
        <v>1456</v>
      </c>
      <c r="E1514" s="320">
        <v>1781</v>
      </c>
      <c r="F1514" s="320">
        <v>2249</v>
      </c>
      <c r="G1514" s="320">
        <v>2691</v>
      </c>
      <c r="H1514" s="320">
        <v>3094</v>
      </c>
      <c r="I1514" s="320">
        <v>3498</v>
      </c>
    </row>
    <row r="1515" spans="1:9" x14ac:dyDescent="0.25">
      <c r="A1515" s="319" t="s">
        <v>490</v>
      </c>
      <c r="B1515" s="319">
        <v>78113</v>
      </c>
      <c r="C1515" s="320">
        <v>1248</v>
      </c>
      <c r="D1515" s="320">
        <v>1417</v>
      </c>
      <c r="E1515" s="320">
        <v>1703</v>
      </c>
      <c r="F1515" s="320">
        <v>2158</v>
      </c>
      <c r="G1515" s="320">
        <v>2561</v>
      </c>
      <c r="H1515" s="320">
        <v>2944</v>
      </c>
      <c r="I1515" s="320">
        <v>3329</v>
      </c>
    </row>
    <row r="1516" spans="1:9" x14ac:dyDescent="0.25">
      <c r="A1516" s="319" t="s">
        <v>490</v>
      </c>
      <c r="B1516" s="319">
        <v>78114</v>
      </c>
      <c r="C1516" s="320">
        <v>1248</v>
      </c>
      <c r="D1516" s="320">
        <v>1404</v>
      </c>
      <c r="E1516" s="320">
        <v>1703</v>
      </c>
      <c r="F1516" s="320">
        <v>2158</v>
      </c>
      <c r="G1516" s="320">
        <v>2574</v>
      </c>
      <c r="H1516" s="320">
        <v>2960</v>
      </c>
      <c r="I1516" s="320">
        <v>3346</v>
      </c>
    </row>
    <row r="1517" spans="1:9" x14ac:dyDescent="0.25">
      <c r="A1517" s="319" t="s">
        <v>490</v>
      </c>
      <c r="B1517" s="319">
        <v>78115</v>
      </c>
      <c r="C1517" s="320">
        <v>1508</v>
      </c>
      <c r="D1517" s="320">
        <v>1690</v>
      </c>
      <c r="E1517" s="320">
        <v>2067</v>
      </c>
      <c r="F1517" s="320">
        <v>2613</v>
      </c>
      <c r="G1517" s="320">
        <v>3133</v>
      </c>
      <c r="H1517" s="320">
        <v>3602</v>
      </c>
      <c r="I1517" s="320">
        <v>4072</v>
      </c>
    </row>
    <row r="1518" spans="1:9" x14ac:dyDescent="0.25">
      <c r="A1518" s="319" t="s">
        <v>490</v>
      </c>
      <c r="B1518" s="319">
        <v>78121</v>
      </c>
      <c r="C1518" s="320">
        <v>1404</v>
      </c>
      <c r="D1518" s="320">
        <v>1573</v>
      </c>
      <c r="E1518" s="320">
        <v>1911</v>
      </c>
      <c r="F1518" s="320">
        <v>2418</v>
      </c>
      <c r="G1518" s="320">
        <v>2886</v>
      </c>
      <c r="H1518" s="320">
        <v>3318</v>
      </c>
      <c r="I1518" s="320">
        <v>3751</v>
      </c>
    </row>
    <row r="1519" spans="1:9" x14ac:dyDescent="0.25">
      <c r="A1519" s="319" t="s">
        <v>490</v>
      </c>
      <c r="B1519" s="319">
        <v>78123</v>
      </c>
      <c r="C1519" s="320">
        <v>1183</v>
      </c>
      <c r="D1519" s="320">
        <v>1326</v>
      </c>
      <c r="E1519" s="320">
        <v>1612</v>
      </c>
      <c r="F1519" s="320">
        <v>2041</v>
      </c>
      <c r="G1519" s="320">
        <v>2444</v>
      </c>
      <c r="H1519" s="320">
        <v>2810</v>
      </c>
      <c r="I1519" s="320">
        <v>3177</v>
      </c>
    </row>
    <row r="1520" spans="1:9" x14ac:dyDescent="0.25">
      <c r="A1520" s="319" t="s">
        <v>490</v>
      </c>
      <c r="B1520" s="319">
        <v>78124</v>
      </c>
      <c r="C1520" s="320">
        <v>1300</v>
      </c>
      <c r="D1520" s="320">
        <v>1456</v>
      </c>
      <c r="E1520" s="320">
        <v>1781</v>
      </c>
      <c r="F1520" s="320">
        <v>2249</v>
      </c>
      <c r="G1520" s="320">
        <v>2691</v>
      </c>
      <c r="H1520" s="320">
        <v>3094</v>
      </c>
      <c r="I1520" s="320">
        <v>3498</v>
      </c>
    </row>
    <row r="1521" spans="1:9" x14ac:dyDescent="0.25">
      <c r="A1521" s="319" t="s">
        <v>490</v>
      </c>
      <c r="B1521" s="319">
        <v>78130</v>
      </c>
      <c r="C1521" s="320">
        <v>1482</v>
      </c>
      <c r="D1521" s="320">
        <v>1664</v>
      </c>
      <c r="E1521" s="320">
        <v>2028</v>
      </c>
      <c r="F1521" s="320">
        <v>2574</v>
      </c>
      <c r="G1521" s="320">
        <v>3068</v>
      </c>
      <c r="H1521" s="320">
        <v>3528</v>
      </c>
      <c r="I1521" s="320">
        <v>3988</v>
      </c>
    </row>
    <row r="1522" spans="1:9" x14ac:dyDescent="0.25">
      <c r="A1522" s="319" t="s">
        <v>490</v>
      </c>
      <c r="B1522" s="319">
        <v>78131</v>
      </c>
      <c r="C1522" s="320">
        <v>1547</v>
      </c>
      <c r="D1522" s="320">
        <v>1742</v>
      </c>
      <c r="E1522" s="320">
        <v>2119</v>
      </c>
      <c r="F1522" s="320">
        <v>2678</v>
      </c>
      <c r="G1522" s="320">
        <v>3211</v>
      </c>
      <c r="H1522" s="320">
        <v>3692</v>
      </c>
      <c r="I1522" s="320">
        <v>4174</v>
      </c>
    </row>
    <row r="1523" spans="1:9" x14ac:dyDescent="0.25">
      <c r="A1523" s="319" t="s">
        <v>490</v>
      </c>
      <c r="B1523" s="319">
        <v>78132</v>
      </c>
      <c r="C1523" s="320">
        <v>1547</v>
      </c>
      <c r="D1523" s="320">
        <v>1742</v>
      </c>
      <c r="E1523" s="320">
        <v>2119</v>
      </c>
      <c r="F1523" s="320">
        <v>2678</v>
      </c>
      <c r="G1523" s="320">
        <v>3211</v>
      </c>
      <c r="H1523" s="320">
        <v>3692</v>
      </c>
      <c r="I1523" s="320">
        <v>4174</v>
      </c>
    </row>
    <row r="1524" spans="1:9" x14ac:dyDescent="0.25">
      <c r="A1524" s="319" t="s">
        <v>490</v>
      </c>
      <c r="B1524" s="319">
        <v>78133</v>
      </c>
      <c r="C1524" s="320">
        <v>1378</v>
      </c>
      <c r="D1524" s="320">
        <v>1547</v>
      </c>
      <c r="E1524" s="320">
        <v>1885</v>
      </c>
      <c r="F1524" s="320">
        <v>2392</v>
      </c>
      <c r="G1524" s="320">
        <v>2847</v>
      </c>
      <c r="H1524" s="320">
        <v>3273</v>
      </c>
      <c r="I1524" s="320">
        <v>3701</v>
      </c>
    </row>
    <row r="1525" spans="1:9" x14ac:dyDescent="0.25">
      <c r="A1525" s="319" t="s">
        <v>490</v>
      </c>
      <c r="B1525" s="319">
        <v>78140</v>
      </c>
      <c r="C1525" s="320">
        <v>1105</v>
      </c>
      <c r="D1525" s="320">
        <v>1235</v>
      </c>
      <c r="E1525" s="320">
        <v>1508</v>
      </c>
      <c r="F1525" s="320">
        <v>1911</v>
      </c>
      <c r="G1525" s="320">
        <v>2288</v>
      </c>
      <c r="H1525" s="320">
        <v>2631</v>
      </c>
      <c r="I1525" s="320">
        <v>2974</v>
      </c>
    </row>
    <row r="1526" spans="1:9" x14ac:dyDescent="0.25">
      <c r="A1526" s="319" t="s">
        <v>490</v>
      </c>
      <c r="B1526" s="319">
        <v>78143</v>
      </c>
      <c r="C1526" s="320">
        <v>1131</v>
      </c>
      <c r="D1526" s="320">
        <v>1261</v>
      </c>
      <c r="E1526" s="320">
        <v>1534</v>
      </c>
      <c r="F1526" s="320">
        <v>1950</v>
      </c>
      <c r="G1526" s="320">
        <v>2327</v>
      </c>
      <c r="H1526" s="320">
        <v>2675</v>
      </c>
      <c r="I1526" s="320">
        <v>3025</v>
      </c>
    </row>
    <row r="1527" spans="1:9" x14ac:dyDescent="0.25">
      <c r="A1527" s="319" t="s">
        <v>490</v>
      </c>
      <c r="B1527" s="319">
        <v>78147</v>
      </c>
      <c r="C1527" s="320">
        <v>1222</v>
      </c>
      <c r="D1527" s="320">
        <v>1365</v>
      </c>
      <c r="E1527" s="320">
        <v>1664</v>
      </c>
      <c r="F1527" s="320">
        <v>2106</v>
      </c>
      <c r="G1527" s="320">
        <v>2522</v>
      </c>
      <c r="H1527" s="320">
        <v>2900</v>
      </c>
      <c r="I1527" s="320">
        <v>3278</v>
      </c>
    </row>
    <row r="1528" spans="1:9" x14ac:dyDescent="0.25">
      <c r="A1528" s="319" t="s">
        <v>490</v>
      </c>
      <c r="B1528" s="319">
        <v>78148</v>
      </c>
      <c r="C1528" s="320">
        <v>1352</v>
      </c>
      <c r="D1528" s="320">
        <v>1521</v>
      </c>
      <c r="E1528" s="320">
        <v>1846</v>
      </c>
      <c r="F1528" s="320">
        <v>2340</v>
      </c>
      <c r="G1528" s="320">
        <v>2795</v>
      </c>
      <c r="H1528" s="320">
        <v>3213</v>
      </c>
      <c r="I1528" s="320">
        <v>3633</v>
      </c>
    </row>
    <row r="1529" spans="1:9" x14ac:dyDescent="0.25">
      <c r="A1529" s="319" t="s">
        <v>490</v>
      </c>
      <c r="B1529" s="319">
        <v>78150</v>
      </c>
      <c r="C1529" s="320">
        <v>1378</v>
      </c>
      <c r="D1529" s="320">
        <v>1547</v>
      </c>
      <c r="E1529" s="320">
        <v>1885</v>
      </c>
      <c r="F1529" s="320">
        <v>2392</v>
      </c>
      <c r="G1529" s="320">
        <v>2847</v>
      </c>
      <c r="H1529" s="320">
        <v>3273</v>
      </c>
      <c r="I1529" s="320">
        <v>3701</v>
      </c>
    </row>
    <row r="1530" spans="1:9" x14ac:dyDescent="0.25">
      <c r="A1530" s="319" t="s">
        <v>490</v>
      </c>
      <c r="B1530" s="319">
        <v>78152</v>
      </c>
      <c r="C1530" s="320">
        <v>1547</v>
      </c>
      <c r="D1530" s="320">
        <v>1729</v>
      </c>
      <c r="E1530" s="320">
        <v>2106</v>
      </c>
      <c r="F1530" s="320">
        <v>2665</v>
      </c>
      <c r="G1530" s="320">
        <v>3185</v>
      </c>
      <c r="H1530" s="320">
        <v>3662</v>
      </c>
      <c r="I1530" s="320">
        <v>4140</v>
      </c>
    </row>
    <row r="1531" spans="1:9" x14ac:dyDescent="0.25">
      <c r="A1531" s="319" t="s">
        <v>490</v>
      </c>
      <c r="B1531" s="319">
        <v>78154</v>
      </c>
      <c r="C1531" s="320">
        <v>1755</v>
      </c>
      <c r="D1531" s="320">
        <v>1976</v>
      </c>
      <c r="E1531" s="320">
        <v>2405</v>
      </c>
      <c r="F1531" s="320">
        <v>3042</v>
      </c>
      <c r="G1531" s="320">
        <v>3640</v>
      </c>
      <c r="H1531" s="320">
        <v>4186</v>
      </c>
      <c r="I1531" s="320">
        <v>4732</v>
      </c>
    </row>
    <row r="1532" spans="1:9" x14ac:dyDescent="0.25">
      <c r="A1532" s="319" t="s">
        <v>490</v>
      </c>
      <c r="B1532" s="319">
        <v>78155</v>
      </c>
      <c r="C1532" s="320">
        <v>1248</v>
      </c>
      <c r="D1532" s="320">
        <v>1404</v>
      </c>
      <c r="E1532" s="320">
        <v>1703</v>
      </c>
      <c r="F1532" s="320">
        <v>2158</v>
      </c>
      <c r="G1532" s="320">
        <v>2574</v>
      </c>
      <c r="H1532" s="320">
        <v>2960</v>
      </c>
      <c r="I1532" s="320">
        <v>3346</v>
      </c>
    </row>
    <row r="1533" spans="1:9" x14ac:dyDescent="0.25">
      <c r="A1533" s="319" t="s">
        <v>490</v>
      </c>
      <c r="B1533" s="319">
        <v>78156</v>
      </c>
      <c r="C1533" s="320">
        <v>1508</v>
      </c>
      <c r="D1533" s="320">
        <v>1690</v>
      </c>
      <c r="E1533" s="320">
        <v>2067</v>
      </c>
      <c r="F1533" s="320">
        <v>2613</v>
      </c>
      <c r="G1533" s="320">
        <v>3133</v>
      </c>
      <c r="H1533" s="320">
        <v>3602</v>
      </c>
      <c r="I1533" s="320">
        <v>4072</v>
      </c>
    </row>
    <row r="1534" spans="1:9" x14ac:dyDescent="0.25">
      <c r="A1534" s="319" t="s">
        <v>490</v>
      </c>
      <c r="B1534" s="319">
        <v>78160</v>
      </c>
      <c r="C1534" s="320">
        <v>1131</v>
      </c>
      <c r="D1534" s="320">
        <v>1274</v>
      </c>
      <c r="E1534" s="320">
        <v>1547</v>
      </c>
      <c r="F1534" s="320">
        <v>1963</v>
      </c>
      <c r="G1534" s="320">
        <v>2340</v>
      </c>
      <c r="H1534" s="320">
        <v>2691</v>
      </c>
      <c r="I1534" s="320">
        <v>3042</v>
      </c>
    </row>
    <row r="1535" spans="1:9" x14ac:dyDescent="0.25">
      <c r="A1535" s="319" t="s">
        <v>490</v>
      </c>
      <c r="B1535" s="319">
        <v>78161</v>
      </c>
      <c r="C1535" s="320">
        <v>1300</v>
      </c>
      <c r="D1535" s="320">
        <v>1456</v>
      </c>
      <c r="E1535" s="320">
        <v>1768</v>
      </c>
      <c r="F1535" s="320">
        <v>2236</v>
      </c>
      <c r="G1535" s="320">
        <v>2665</v>
      </c>
      <c r="H1535" s="320">
        <v>3064</v>
      </c>
      <c r="I1535" s="320">
        <v>3464</v>
      </c>
    </row>
    <row r="1536" spans="1:9" x14ac:dyDescent="0.25">
      <c r="A1536" s="319" t="s">
        <v>490</v>
      </c>
      <c r="B1536" s="319">
        <v>78163</v>
      </c>
      <c r="C1536" s="320">
        <v>1586</v>
      </c>
      <c r="D1536" s="320">
        <v>1781</v>
      </c>
      <c r="E1536" s="320">
        <v>2171</v>
      </c>
      <c r="F1536" s="320">
        <v>2743</v>
      </c>
      <c r="G1536" s="320">
        <v>3289</v>
      </c>
      <c r="H1536" s="320">
        <v>3781</v>
      </c>
      <c r="I1536" s="320">
        <v>4275</v>
      </c>
    </row>
    <row r="1537" spans="1:9" x14ac:dyDescent="0.25">
      <c r="A1537" s="319" t="s">
        <v>490</v>
      </c>
      <c r="B1537" s="319">
        <v>78201</v>
      </c>
      <c r="C1537" s="320">
        <v>1183</v>
      </c>
      <c r="D1537" s="320">
        <v>1339</v>
      </c>
      <c r="E1537" s="320">
        <v>1625</v>
      </c>
      <c r="F1537" s="320">
        <v>2054</v>
      </c>
      <c r="G1537" s="320">
        <v>2457</v>
      </c>
      <c r="H1537" s="320">
        <v>2824</v>
      </c>
      <c r="I1537" s="320">
        <v>3194</v>
      </c>
    </row>
    <row r="1538" spans="1:9" x14ac:dyDescent="0.25">
      <c r="A1538" s="319" t="s">
        <v>490</v>
      </c>
      <c r="B1538" s="319">
        <v>78202</v>
      </c>
      <c r="C1538" s="320">
        <v>1183</v>
      </c>
      <c r="D1538" s="320">
        <v>1326</v>
      </c>
      <c r="E1538" s="320">
        <v>1612</v>
      </c>
      <c r="F1538" s="320">
        <v>2041</v>
      </c>
      <c r="G1538" s="320">
        <v>2444</v>
      </c>
      <c r="H1538" s="320">
        <v>2810</v>
      </c>
      <c r="I1538" s="320">
        <v>3177</v>
      </c>
    </row>
    <row r="1539" spans="1:9" x14ac:dyDescent="0.25">
      <c r="A1539" s="319" t="s">
        <v>490</v>
      </c>
      <c r="B1539" s="319">
        <v>78203</v>
      </c>
      <c r="C1539" s="320">
        <v>1066</v>
      </c>
      <c r="D1539" s="320">
        <v>1196</v>
      </c>
      <c r="E1539" s="320">
        <v>1456</v>
      </c>
      <c r="F1539" s="320">
        <v>1846</v>
      </c>
      <c r="G1539" s="320">
        <v>2197</v>
      </c>
      <c r="H1539" s="320">
        <v>2525</v>
      </c>
      <c r="I1539" s="320">
        <v>2856</v>
      </c>
    </row>
    <row r="1540" spans="1:9" x14ac:dyDescent="0.25">
      <c r="A1540" s="319" t="s">
        <v>490</v>
      </c>
      <c r="B1540" s="319">
        <v>78204</v>
      </c>
      <c r="C1540" s="320">
        <v>1326</v>
      </c>
      <c r="D1540" s="320">
        <v>1495</v>
      </c>
      <c r="E1540" s="320">
        <v>1820</v>
      </c>
      <c r="F1540" s="320">
        <v>2301</v>
      </c>
      <c r="G1540" s="320">
        <v>2756</v>
      </c>
      <c r="H1540" s="320">
        <v>3169</v>
      </c>
      <c r="I1540" s="320">
        <v>3582</v>
      </c>
    </row>
    <row r="1541" spans="1:9" x14ac:dyDescent="0.25">
      <c r="A1541" s="319" t="s">
        <v>490</v>
      </c>
      <c r="B1541" s="319">
        <v>78205</v>
      </c>
      <c r="C1541" s="320">
        <v>1365</v>
      </c>
      <c r="D1541" s="320">
        <v>1534</v>
      </c>
      <c r="E1541" s="320">
        <v>1872</v>
      </c>
      <c r="F1541" s="320">
        <v>2366</v>
      </c>
      <c r="G1541" s="320">
        <v>2834</v>
      </c>
      <c r="H1541" s="320">
        <v>3259</v>
      </c>
      <c r="I1541" s="320">
        <v>3684</v>
      </c>
    </row>
    <row r="1542" spans="1:9" x14ac:dyDescent="0.25">
      <c r="A1542" s="319" t="s">
        <v>490</v>
      </c>
      <c r="B1542" s="319">
        <v>78206</v>
      </c>
      <c r="C1542" s="320">
        <v>1378</v>
      </c>
      <c r="D1542" s="320">
        <v>1547</v>
      </c>
      <c r="E1542" s="320">
        <v>1885</v>
      </c>
      <c r="F1542" s="320">
        <v>2392</v>
      </c>
      <c r="G1542" s="320">
        <v>2847</v>
      </c>
      <c r="H1542" s="320">
        <v>3273</v>
      </c>
      <c r="I1542" s="320">
        <v>3701</v>
      </c>
    </row>
    <row r="1543" spans="1:9" x14ac:dyDescent="0.25">
      <c r="A1543" s="319" t="s">
        <v>490</v>
      </c>
      <c r="B1543" s="319">
        <v>78207</v>
      </c>
      <c r="C1543" s="320">
        <v>1014</v>
      </c>
      <c r="D1543" s="320">
        <v>1131</v>
      </c>
      <c r="E1543" s="320">
        <v>1378</v>
      </c>
      <c r="F1543" s="320">
        <v>1742</v>
      </c>
      <c r="G1543" s="320">
        <v>2080</v>
      </c>
      <c r="H1543" s="320">
        <v>2392</v>
      </c>
      <c r="I1543" s="320">
        <v>2704</v>
      </c>
    </row>
    <row r="1544" spans="1:9" x14ac:dyDescent="0.25">
      <c r="A1544" s="319" t="s">
        <v>490</v>
      </c>
      <c r="B1544" s="319">
        <v>78208</v>
      </c>
      <c r="C1544" s="320">
        <v>1014</v>
      </c>
      <c r="D1544" s="320">
        <v>1144</v>
      </c>
      <c r="E1544" s="320">
        <v>1391</v>
      </c>
      <c r="F1544" s="320">
        <v>1755</v>
      </c>
      <c r="G1544" s="320">
        <v>2106</v>
      </c>
      <c r="H1544" s="320">
        <v>2421</v>
      </c>
      <c r="I1544" s="320">
        <v>2737</v>
      </c>
    </row>
    <row r="1545" spans="1:9" x14ac:dyDescent="0.25">
      <c r="A1545" s="319" t="s">
        <v>490</v>
      </c>
      <c r="B1545" s="319">
        <v>78209</v>
      </c>
      <c r="C1545" s="320">
        <v>1547</v>
      </c>
      <c r="D1545" s="320">
        <v>1742</v>
      </c>
      <c r="E1545" s="320">
        <v>2119</v>
      </c>
      <c r="F1545" s="320">
        <v>2678</v>
      </c>
      <c r="G1545" s="320">
        <v>3211</v>
      </c>
      <c r="H1545" s="320">
        <v>3692</v>
      </c>
      <c r="I1545" s="320">
        <v>4174</v>
      </c>
    </row>
    <row r="1546" spans="1:9" x14ac:dyDescent="0.25">
      <c r="A1546" s="319" t="s">
        <v>490</v>
      </c>
      <c r="B1546" s="319">
        <v>78210</v>
      </c>
      <c r="C1546" s="320">
        <v>1118</v>
      </c>
      <c r="D1546" s="320">
        <v>1261</v>
      </c>
      <c r="E1546" s="320">
        <v>1534</v>
      </c>
      <c r="F1546" s="320">
        <v>1937</v>
      </c>
      <c r="G1546" s="320">
        <v>2327</v>
      </c>
      <c r="H1546" s="320">
        <v>2675</v>
      </c>
      <c r="I1546" s="320">
        <v>3025</v>
      </c>
    </row>
    <row r="1547" spans="1:9" x14ac:dyDescent="0.25">
      <c r="A1547" s="319" t="s">
        <v>490</v>
      </c>
      <c r="B1547" s="319">
        <v>78211</v>
      </c>
      <c r="C1547" s="320">
        <v>1170</v>
      </c>
      <c r="D1547" s="320">
        <v>1313</v>
      </c>
      <c r="E1547" s="320">
        <v>1599</v>
      </c>
      <c r="F1547" s="320">
        <v>2028</v>
      </c>
      <c r="G1547" s="320">
        <v>2418</v>
      </c>
      <c r="H1547" s="320">
        <v>2780</v>
      </c>
      <c r="I1547" s="320">
        <v>3143</v>
      </c>
    </row>
    <row r="1548" spans="1:9" x14ac:dyDescent="0.25">
      <c r="A1548" s="319" t="s">
        <v>490</v>
      </c>
      <c r="B1548" s="319">
        <v>78212</v>
      </c>
      <c r="C1548" s="320">
        <v>1274</v>
      </c>
      <c r="D1548" s="320">
        <v>1430</v>
      </c>
      <c r="E1548" s="320">
        <v>1742</v>
      </c>
      <c r="F1548" s="320">
        <v>2210</v>
      </c>
      <c r="G1548" s="320">
        <v>2639</v>
      </c>
      <c r="H1548" s="320">
        <v>3034</v>
      </c>
      <c r="I1548" s="320">
        <v>3430</v>
      </c>
    </row>
    <row r="1549" spans="1:9" x14ac:dyDescent="0.25">
      <c r="A1549" s="319" t="s">
        <v>490</v>
      </c>
      <c r="B1549" s="319">
        <v>78213</v>
      </c>
      <c r="C1549" s="320">
        <v>1365</v>
      </c>
      <c r="D1549" s="320">
        <v>1534</v>
      </c>
      <c r="E1549" s="320">
        <v>1872</v>
      </c>
      <c r="F1549" s="320">
        <v>2366</v>
      </c>
      <c r="G1549" s="320">
        <v>2834</v>
      </c>
      <c r="H1549" s="320">
        <v>3259</v>
      </c>
      <c r="I1549" s="320">
        <v>3684</v>
      </c>
    </row>
    <row r="1550" spans="1:9" x14ac:dyDescent="0.25">
      <c r="A1550" s="319" t="s">
        <v>490</v>
      </c>
      <c r="B1550" s="319">
        <v>78214</v>
      </c>
      <c r="C1550" s="320">
        <v>1092</v>
      </c>
      <c r="D1550" s="320">
        <v>1222</v>
      </c>
      <c r="E1550" s="320">
        <v>1495</v>
      </c>
      <c r="F1550" s="320">
        <v>1898</v>
      </c>
      <c r="G1550" s="320">
        <v>2262</v>
      </c>
      <c r="H1550" s="320">
        <v>2601</v>
      </c>
      <c r="I1550" s="320">
        <v>2940</v>
      </c>
    </row>
    <row r="1551" spans="1:9" x14ac:dyDescent="0.25">
      <c r="A1551" s="319" t="s">
        <v>490</v>
      </c>
      <c r="B1551" s="319">
        <v>78215</v>
      </c>
      <c r="C1551" s="320">
        <v>1963</v>
      </c>
      <c r="D1551" s="320">
        <v>2197</v>
      </c>
      <c r="E1551" s="320">
        <v>2678</v>
      </c>
      <c r="F1551" s="320">
        <v>3393</v>
      </c>
      <c r="G1551" s="320">
        <v>4056</v>
      </c>
      <c r="H1551" s="320">
        <v>4664</v>
      </c>
      <c r="I1551" s="320">
        <v>5272</v>
      </c>
    </row>
    <row r="1552" spans="1:9" x14ac:dyDescent="0.25">
      <c r="A1552" s="319" t="s">
        <v>490</v>
      </c>
      <c r="B1552" s="319">
        <v>78216</v>
      </c>
      <c r="C1552" s="320">
        <v>1404</v>
      </c>
      <c r="D1552" s="320">
        <v>1573</v>
      </c>
      <c r="E1552" s="320">
        <v>1924</v>
      </c>
      <c r="F1552" s="320">
        <v>2431</v>
      </c>
      <c r="G1552" s="320">
        <v>2912</v>
      </c>
      <c r="H1552" s="320">
        <v>3348</v>
      </c>
      <c r="I1552" s="320">
        <v>3785</v>
      </c>
    </row>
    <row r="1553" spans="1:9" x14ac:dyDescent="0.25">
      <c r="A1553" s="319" t="s">
        <v>490</v>
      </c>
      <c r="B1553" s="319">
        <v>78217</v>
      </c>
      <c r="C1553" s="320">
        <v>1352</v>
      </c>
      <c r="D1553" s="320">
        <v>1521</v>
      </c>
      <c r="E1553" s="320">
        <v>1846</v>
      </c>
      <c r="F1553" s="320">
        <v>2340</v>
      </c>
      <c r="G1553" s="320">
        <v>2795</v>
      </c>
      <c r="H1553" s="320">
        <v>3213</v>
      </c>
      <c r="I1553" s="320">
        <v>3633</v>
      </c>
    </row>
    <row r="1554" spans="1:9" x14ac:dyDescent="0.25">
      <c r="A1554" s="319" t="s">
        <v>490</v>
      </c>
      <c r="B1554" s="319">
        <v>78218</v>
      </c>
      <c r="C1554" s="320">
        <v>1235</v>
      </c>
      <c r="D1554" s="320">
        <v>1391</v>
      </c>
      <c r="E1554" s="320">
        <v>1690</v>
      </c>
      <c r="F1554" s="320">
        <v>2145</v>
      </c>
      <c r="G1554" s="320">
        <v>2561</v>
      </c>
      <c r="H1554" s="320">
        <v>2944</v>
      </c>
      <c r="I1554" s="320">
        <v>3329</v>
      </c>
    </row>
    <row r="1555" spans="1:9" x14ac:dyDescent="0.25">
      <c r="A1555" s="319" t="s">
        <v>490</v>
      </c>
      <c r="B1555" s="319">
        <v>78219</v>
      </c>
      <c r="C1555" s="320">
        <v>1248</v>
      </c>
      <c r="D1555" s="320">
        <v>1404</v>
      </c>
      <c r="E1555" s="320">
        <v>1703</v>
      </c>
      <c r="F1555" s="320">
        <v>2158</v>
      </c>
      <c r="G1555" s="320">
        <v>2574</v>
      </c>
      <c r="H1555" s="320">
        <v>2960</v>
      </c>
      <c r="I1555" s="320">
        <v>3346</v>
      </c>
    </row>
    <row r="1556" spans="1:9" x14ac:dyDescent="0.25">
      <c r="A1556" s="319" t="s">
        <v>490</v>
      </c>
      <c r="B1556" s="319">
        <v>78220</v>
      </c>
      <c r="C1556" s="320">
        <v>1300</v>
      </c>
      <c r="D1556" s="320">
        <v>1456</v>
      </c>
      <c r="E1556" s="320">
        <v>1781</v>
      </c>
      <c r="F1556" s="320">
        <v>2249</v>
      </c>
      <c r="G1556" s="320">
        <v>2691</v>
      </c>
      <c r="H1556" s="320">
        <v>3094</v>
      </c>
      <c r="I1556" s="320">
        <v>3498</v>
      </c>
    </row>
    <row r="1557" spans="1:9" x14ac:dyDescent="0.25">
      <c r="A1557" s="319" t="s">
        <v>490</v>
      </c>
      <c r="B1557" s="319">
        <v>78221</v>
      </c>
      <c r="C1557" s="320">
        <v>1196</v>
      </c>
      <c r="D1557" s="320">
        <v>1339</v>
      </c>
      <c r="E1557" s="320">
        <v>1638</v>
      </c>
      <c r="F1557" s="320">
        <v>2080</v>
      </c>
      <c r="G1557" s="320">
        <v>2483</v>
      </c>
      <c r="H1557" s="320">
        <v>2854</v>
      </c>
      <c r="I1557" s="320">
        <v>3227</v>
      </c>
    </row>
    <row r="1558" spans="1:9" x14ac:dyDescent="0.25">
      <c r="A1558" s="319" t="s">
        <v>490</v>
      </c>
      <c r="B1558" s="319">
        <v>78222</v>
      </c>
      <c r="C1558" s="320">
        <v>1339</v>
      </c>
      <c r="D1558" s="320">
        <v>1508</v>
      </c>
      <c r="E1558" s="320">
        <v>1833</v>
      </c>
      <c r="F1558" s="320">
        <v>2327</v>
      </c>
      <c r="G1558" s="320">
        <v>2769</v>
      </c>
      <c r="H1558" s="320">
        <v>3183</v>
      </c>
      <c r="I1558" s="320">
        <v>3599</v>
      </c>
    </row>
    <row r="1559" spans="1:9" x14ac:dyDescent="0.25">
      <c r="A1559" s="319" t="s">
        <v>490</v>
      </c>
      <c r="B1559" s="319">
        <v>78223</v>
      </c>
      <c r="C1559" s="320">
        <v>1157</v>
      </c>
      <c r="D1559" s="320">
        <v>1300</v>
      </c>
      <c r="E1559" s="320">
        <v>1586</v>
      </c>
      <c r="F1559" s="320">
        <v>2002</v>
      </c>
      <c r="G1559" s="320">
        <v>2405</v>
      </c>
      <c r="H1559" s="320">
        <v>2765</v>
      </c>
      <c r="I1559" s="320">
        <v>3126</v>
      </c>
    </row>
    <row r="1560" spans="1:9" x14ac:dyDescent="0.25">
      <c r="A1560" s="319" t="s">
        <v>490</v>
      </c>
      <c r="B1560" s="319">
        <v>78224</v>
      </c>
      <c r="C1560" s="320">
        <v>1235</v>
      </c>
      <c r="D1560" s="320">
        <v>1391</v>
      </c>
      <c r="E1560" s="320">
        <v>1690</v>
      </c>
      <c r="F1560" s="320">
        <v>2145</v>
      </c>
      <c r="G1560" s="320">
        <v>2561</v>
      </c>
      <c r="H1560" s="320">
        <v>2944</v>
      </c>
      <c r="I1560" s="320">
        <v>3329</v>
      </c>
    </row>
    <row r="1561" spans="1:9" x14ac:dyDescent="0.25">
      <c r="A1561" s="319" t="s">
        <v>490</v>
      </c>
      <c r="B1561" s="319">
        <v>78225</v>
      </c>
      <c r="C1561" s="320">
        <v>1118</v>
      </c>
      <c r="D1561" s="320">
        <v>1261</v>
      </c>
      <c r="E1561" s="320">
        <v>1534</v>
      </c>
      <c r="F1561" s="320">
        <v>1937</v>
      </c>
      <c r="G1561" s="320">
        <v>2327</v>
      </c>
      <c r="H1561" s="320">
        <v>2675</v>
      </c>
      <c r="I1561" s="320">
        <v>3025</v>
      </c>
    </row>
    <row r="1562" spans="1:9" x14ac:dyDescent="0.25">
      <c r="A1562" s="319" t="s">
        <v>490</v>
      </c>
      <c r="B1562" s="319">
        <v>78226</v>
      </c>
      <c r="C1562" s="320">
        <v>1053</v>
      </c>
      <c r="D1562" s="320">
        <v>1170</v>
      </c>
      <c r="E1562" s="320">
        <v>1430</v>
      </c>
      <c r="F1562" s="320">
        <v>1807</v>
      </c>
      <c r="G1562" s="320">
        <v>2158</v>
      </c>
      <c r="H1562" s="320">
        <v>2481</v>
      </c>
      <c r="I1562" s="320">
        <v>2805</v>
      </c>
    </row>
    <row r="1563" spans="1:9" x14ac:dyDescent="0.25">
      <c r="A1563" s="319" t="s">
        <v>490</v>
      </c>
      <c r="B1563" s="319">
        <v>78227</v>
      </c>
      <c r="C1563" s="320">
        <v>1170</v>
      </c>
      <c r="D1563" s="320">
        <v>1313</v>
      </c>
      <c r="E1563" s="320">
        <v>1599</v>
      </c>
      <c r="F1563" s="320">
        <v>2028</v>
      </c>
      <c r="G1563" s="320">
        <v>2418</v>
      </c>
      <c r="H1563" s="320">
        <v>2780</v>
      </c>
      <c r="I1563" s="320">
        <v>3143</v>
      </c>
    </row>
    <row r="1564" spans="1:9" x14ac:dyDescent="0.25">
      <c r="A1564" s="319" t="s">
        <v>490</v>
      </c>
      <c r="B1564" s="319">
        <v>78228</v>
      </c>
      <c r="C1564" s="320">
        <v>1131</v>
      </c>
      <c r="D1564" s="320">
        <v>1274</v>
      </c>
      <c r="E1564" s="320">
        <v>1547</v>
      </c>
      <c r="F1564" s="320">
        <v>1963</v>
      </c>
      <c r="G1564" s="320">
        <v>2340</v>
      </c>
      <c r="H1564" s="320">
        <v>2691</v>
      </c>
      <c r="I1564" s="320">
        <v>3042</v>
      </c>
    </row>
    <row r="1565" spans="1:9" x14ac:dyDescent="0.25">
      <c r="A1565" s="319" t="s">
        <v>490</v>
      </c>
      <c r="B1565" s="319">
        <v>78229</v>
      </c>
      <c r="C1565" s="320">
        <v>1456</v>
      </c>
      <c r="D1565" s="320">
        <v>1638</v>
      </c>
      <c r="E1565" s="320">
        <v>1989</v>
      </c>
      <c r="F1565" s="320">
        <v>2522</v>
      </c>
      <c r="G1565" s="320">
        <v>3016</v>
      </c>
      <c r="H1565" s="320">
        <v>3468</v>
      </c>
      <c r="I1565" s="320">
        <v>3920</v>
      </c>
    </row>
    <row r="1566" spans="1:9" x14ac:dyDescent="0.25">
      <c r="A1566" s="319" t="s">
        <v>490</v>
      </c>
      <c r="B1566" s="319">
        <v>78230</v>
      </c>
      <c r="C1566" s="320">
        <v>1469</v>
      </c>
      <c r="D1566" s="320">
        <v>1638</v>
      </c>
      <c r="E1566" s="320">
        <v>2002</v>
      </c>
      <c r="F1566" s="320">
        <v>2535</v>
      </c>
      <c r="G1566" s="320">
        <v>3029</v>
      </c>
      <c r="H1566" s="320">
        <v>3482</v>
      </c>
      <c r="I1566" s="320">
        <v>3937</v>
      </c>
    </row>
    <row r="1567" spans="1:9" x14ac:dyDescent="0.25">
      <c r="A1567" s="319" t="s">
        <v>490</v>
      </c>
      <c r="B1567" s="319">
        <v>78231</v>
      </c>
      <c r="C1567" s="320">
        <v>1508</v>
      </c>
      <c r="D1567" s="320">
        <v>1690</v>
      </c>
      <c r="E1567" s="320">
        <v>2054</v>
      </c>
      <c r="F1567" s="320">
        <v>2600</v>
      </c>
      <c r="G1567" s="320">
        <v>3107</v>
      </c>
      <c r="H1567" s="320">
        <v>3572</v>
      </c>
      <c r="I1567" s="320">
        <v>4039</v>
      </c>
    </row>
    <row r="1568" spans="1:9" x14ac:dyDescent="0.25">
      <c r="A1568" s="319" t="s">
        <v>490</v>
      </c>
      <c r="B1568" s="319">
        <v>78232</v>
      </c>
      <c r="C1568" s="320">
        <v>1573</v>
      </c>
      <c r="D1568" s="320">
        <v>1755</v>
      </c>
      <c r="E1568" s="320">
        <v>2145</v>
      </c>
      <c r="F1568" s="320">
        <v>2717</v>
      </c>
      <c r="G1568" s="320">
        <v>3250</v>
      </c>
      <c r="H1568" s="320">
        <v>3737</v>
      </c>
      <c r="I1568" s="320">
        <v>4225</v>
      </c>
    </row>
    <row r="1569" spans="1:9" x14ac:dyDescent="0.25">
      <c r="A1569" s="319" t="s">
        <v>490</v>
      </c>
      <c r="B1569" s="319">
        <v>78233</v>
      </c>
      <c r="C1569" s="320">
        <v>1547</v>
      </c>
      <c r="D1569" s="320">
        <v>1729</v>
      </c>
      <c r="E1569" s="320">
        <v>2106</v>
      </c>
      <c r="F1569" s="320">
        <v>2665</v>
      </c>
      <c r="G1569" s="320">
        <v>3185</v>
      </c>
      <c r="H1569" s="320">
        <v>3662</v>
      </c>
      <c r="I1569" s="320">
        <v>4140</v>
      </c>
    </row>
    <row r="1570" spans="1:9" x14ac:dyDescent="0.25">
      <c r="A1570" s="319" t="s">
        <v>490</v>
      </c>
      <c r="B1570" s="319">
        <v>78234</v>
      </c>
      <c r="C1570" s="320">
        <v>2080</v>
      </c>
      <c r="D1570" s="320">
        <v>2340</v>
      </c>
      <c r="E1570" s="320">
        <v>2847</v>
      </c>
      <c r="F1570" s="320">
        <v>3601</v>
      </c>
      <c r="G1570" s="320">
        <v>4303</v>
      </c>
      <c r="H1570" s="320">
        <v>4947</v>
      </c>
      <c r="I1570" s="320">
        <v>5593</v>
      </c>
    </row>
    <row r="1571" spans="1:9" x14ac:dyDescent="0.25">
      <c r="A1571" s="319" t="s">
        <v>490</v>
      </c>
      <c r="B1571" s="319">
        <v>78235</v>
      </c>
      <c r="C1571" s="320">
        <v>1573</v>
      </c>
      <c r="D1571" s="320">
        <v>1755</v>
      </c>
      <c r="E1571" s="320">
        <v>2145</v>
      </c>
      <c r="F1571" s="320">
        <v>2717</v>
      </c>
      <c r="G1571" s="320">
        <v>3250</v>
      </c>
      <c r="H1571" s="320">
        <v>3737</v>
      </c>
      <c r="I1571" s="320">
        <v>4225</v>
      </c>
    </row>
    <row r="1572" spans="1:9" x14ac:dyDescent="0.25">
      <c r="A1572" s="319" t="s">
        <v>490</v>
      </c>
      <c r="B1572" s="319">
        <v>78236</v>
      </c>
      <c r="C1572" s="320">
        <v>2080</v>
      </c>
      <c r="D1572" s="320">
        <v>2340</v>
      </c>
      <c r="E1572" s="320">
        <v>2847</v>
      </c>
      <c r="F1572" s="320">
        <v>3601</v>
      </c>
      <c r="G1572" s="320">
        <v>4303</v>
      </c>
      <c r="H1572" s="320">
        <v>4947</v>
      </c>
      <c r="I1572" s="320">
        <v>5593</v>
      </c>
    </row>
    <row r="1573" spans="1:9" x14ac:dyDescent="0.25">
      <c r="A1573" s="319" t="s">
        <v>490</v>
      </c>
      <c r="B1573" s="319">
        <v>78237</v>
      </c>
      <c r="C1573" s="320">
        <v>1092</v>
      </c>
      <c r="D1573" s="320">
        <v>1222</v>
      </c>
      <c r="E1573" s="320">
        <v>1495</v>
      </c>
      <c r="F1573" s="320">
        <v>1898</v>
      </c>
      <c r="G1573" s="320">
        <v>2262</v>
      </c>
      <c r="H1573" s="320">
        <v>2601</v>
      </c>
      <c r="I1573" s="320">
        <v>2940</v>
      </c>
    </row>
    <row r="1574" spans="1:9" x14ac:dyDescent="0.25">
      <c r="A1574" s="319" t="s">
        <v>490</v>
      </c>
      <c r="B1574" s="319">
        <v>78238</v>
      </c>
      <c r="C1574" s="320">
        <v>1261</v>
      </c>
      <c r="D1574" s="320">
        <v>1404</v>
      </c>
      <c r="E1574" s="320">
        <v>1716</v>
      </c>
      <c r="F1574" s="320">
        <v>2171</v>
      </c>
      <c r="G1574" s="320">
        <v>2600</v>
      </c>
      <c r="H1574" s="320">
        <v>2990</v>
      </c>
      <c r="I1574" s="320">
        <v>3380</v>
      </c>
    </row>
    <row r="1575" spans="1:9" x14ac:dyDescent="0.25">
      <c r="A1575" s="319" t="s">
        <v>490</v>
      </c>
      <c r="B1575" s="319">
        <v>78239</v>
      </c>
      <c r="C1575" s="320">
        <v>1521</v>
      </c>
      <c r="D1575" s="320">
        <v>1703</v>
      </c>
      <c r="E1575" s="320">
        <v>2080</v>
      </c>
      <c r="F1575" s="320">
        <v>2639</v>
      </c>
      <c r="G1575" s="320">
        <v>3146</v>
      </c>
      <c r="H1575" s="320">
        <v>3617</v>
      </c>
      <c r="I1575" s="320">
        <v>4089</v>
      </c>
    </row>
    <row r="1576" spans="1:9" x14ac:dyDescent="0.25">
      <c r="A1576" s="319" t="s">
        <v>490</v>
      </c>
      <c r="B1576" s="319">
        <v>78240</v>
      </c>
      <c r="C1576" s="320">
        <v>1495</v>
      </c>
      <c r="D1576" s="320">
        <v>1677</v>
      </c>
      <c r="E1576" s="320">
        <v>2041</v>
      </c>
      <c r="F1576" s="320">
        <v>2587</v>
      </c>
      <c r="G1576" s="320">
        <v>3094</v>
      </c>
      <c r="H1576" s="320">
        <v>3558</v>
      </c>
      <c r="I1576" s="320">
        <v>4022</v>
      </c>
    </row>
    <row r="1577" spans="1:9" x14ac:dyDescent="0.25">
      <c r="A1577" s="319" t="s">
        <v>490</v>
      </c>
      <c r="B1577" s="319">
        <v>78241</v>
      </c>
      <c r="C1577" s="320">
        <v>1378</v>
      </c>
      <c r="D1577" s="320">
        <v>1547</v>
      </c>
      <c r="E1577" s="320">
        <v>1885</v>
      </c>
      <c r="F1577" s="320">
        <v>2392</v>
      </c>
      <c r="G1577" s="320">
        <v>2847</v>
      </c>
      <c r="H1577" s="320">
        <v>3273</v>
      </c>
      <c r="I1577" s="320">
        <v>3701</v>
      </c>
    </row>
    <row r="1578" spans="1:9" x14ac:dyDescent="0.25">
      <c r="A1578" s="319" t="s">
        <v>490</v>
      </c>
      <c r="B1578" s="319">
        <v>78242</v>
      </c>
      <c r="C1578" s="320">
        <v>1196</v>
      </c>
      <c r="D1578" s="320">
        <v>1339</v>
      </c>
      <c r="E1578" s="320">
        <v>1638</v>
      </c>
      <c r="F1578" s="320">
        <v>2080</v>
      </c>
      <c r="G1578" s="320">
        <v>2483</v>
      </c>
      <c r="H1578" s="320">
        <v>2854</v>
      </c>
      <c r="I1578" s="320">
        <v>3227</v>
      </c>
    </row>
    <row r="1579" spans="1:9" x14ac:dyDescent="0.25">
      <c r="A1579" s="319" t="s">
        <v>490</v>
      </c>
      <c r="B1579" s="319">
        <v>78243</v>
      </c>
      <c r="C1579" s="320">
        <v>1443</v>
      </c>
      <c r="D1579" s="320">
        <v>1612</v>
      </c>
      <c r="E1579" s="320">
        <v>1976</v>
      </c>
      <c r="F1579" s="320">
        <v>2496</v>
      </c>
      <c r="G1579" s="320">
        <v>2977</v>
      </c>
      <c r="H1579" s="320">
        <v>3422</v>
      </c>
      <c r="I1579" s="320">
        <v>3870</v>
      </c>
    </row>
    <row r="1580" spans="1:9" x14ac:dyDescent="0.25">
      <c r="A1580" s="319" t="s">
        <v>490</v>
      </c>
      <c r="B1580" s="319">
        <v>78244</v>
      </c>
      <c r="C1580" s="320">
        <v>1677</v>
      </c>
      <c r="D1580" s="320">
        <v>1872</v>
      </c>
      <c r="E1580" s="320">
        <v>2288</v>
      </c>
      <c r="F1580" s="320">
        <v>2899</v>
      </c>
      <c r="G1580" s="320">
        <v>3458</v>
      </c>
      <c r="H1580" s="320">
        <v>3976</v>
      </c>
      <c r="I1580" s="320">
        <v>4495</v>
      </c>
    </row>
    <row r="1581" spans="1:9" x14ac:dyDescent="0.25">
      <c r="A1581" s="319" t="s">
        <v>490</v>
      </c>
      <c r="B1581" s="319">
        <v>78245</v>
      </c>
      <c r="C1581" s="320">
        <v>1482</v>
      </c>
      <c r="D1581" s="320">
        <v>1664</v>
      </c>
      <c r="E1581" s="320">
        <v>2028</v>
      </c>
      <c r="F1581" s="320">
        <v>2574</v>
      </c>
      <c r="G1581" s="320">
        <v>3068</v>
      </c>
      <c r="H1581" s="320">
        <v>3528</v>
      </c>
      <c r="I1581" s="320">
        <v>3988</v>
      </c>
    </row>
    <row r="1582" spans="1:9" x14ac:dyDescent="0.25">
      <c r="A1582" s="319" t="s">
        <v>490</v>
      </c>
      <c r="B1582" s="319">
        <v>78246</v>
      </c>
      <c r="C1582" s="320">
        <v>1378</v>
      </c>
      <c r="D1582" s="320">
        <v>1547</v>
      </c>
      <c r="E1582" s="320">
        <v>1885</v>
      </c>
      <c r="F1582" s="320">
        <v>2392</v>
      </c>
      <c r="G1582" s="320">
        <v>2847</v>
      </c>
      <c r="H1582" s="320">
        <v>3273</v>
      </c>
      <c r="I1582" s="320">
        <v>3701</v>
      </c>
    </row>
    <row r="1583" spans="1:9" x14ac:dyDescent="0.25">
      <c r="A1583" s="319" t="s">
        <v>490</v>
      </c>
      <c r="B1583" s="319">
        <v>78247</v>
      </c>
      <c r="C1583" s="320">
        <v>1638</v>
      </c>
      <c r="D1583" s="320">
        <v>1833</v>
      </c>
      <c r="E1583" s="320">
        <v>2236</v>
      </c>
      <c r="F1583" s="320">
        <v>2834</v>
      </c>
      <c r="G1583" s="320">
        <v>3380</v>
      </c>
      <c r="H1583" s="320">
        <v>3887</v>
      </c>
      <c r="I1583" s="320">
        <v>4394</v>
      </c>
    </row>
    <row r="1584" spans="1:9" x14ac:dyDescent="0.25">
      <c r="A1584" s="319" t="s">
        <v>490</v>
      </c>
      <c r="B1584" s="319">
        <v>78248</v>
      </c>
      <c r="C1584" s="320">
        <v>1612</v>
      </c>
      <c r="D1584" s="320">
        <v>1820</v>
      </c>
      <c r="E1584" s="320">
        <v>2210</v>
      </c>
      <c r="F1584" s="320">
        <v>2795</v>
      </c>
      <c r="G1584" s="320">
        <v>3341</v>
      </c>
      <c r="H1584" s="320">
        <v>3841</v>
      </c>
      <c r="I1584" s="320">
        <v>4343</v>
      </c>
    </row>
    <row r="1585" spans="1:9" x14ac:dyDescent="0.25">
      <c r="A1585" s="319" t="s">
        <v>490</v>
      </c>
      <c r="B1585" s="319">
        <v>78249</v>
      </c>
      <c r="C1585" s="320">
        <v>1690</v>
      </c>
      <c r="D1585" s="320">
        <v>1885</v>
      </c>
      <c r="E1585" s="320">
        <v>2301</v>
      </c>
      <c r="F1585" s="320">
        <v>2912</v>
      </c>
      <c r="G1585" s="320">
        <v>3484</v>
      </c>
      <c r="H1585" s="320">
        <v>4006</v>
      </c>
      <c r="I1585" s="320">
        <v>4529</v>
      </c>
    </row>
    <row r="1586" spans="1:9" x14ac:dyDescent="0.25">
      <c r="A1586" s="319" t="s">
        <v>490</v>
      </c>
      <c r="B1586" s="319">
        <v>78250</v>
      </c>
      <c r="C1586" s="320">
        <v>1456</v>
      </c>
      <c r="D1586" s="320">
        <v>1638</v>
      </c>
      <c r="E1586" s="320">
        <v>1989</v>
      </c>
      <c r="F1586" s="320">
        <v>2522</v>
      </c>
      <c r="G1586" s="320">
        <v>3016</v>
      </c>
      <c r="H1586" s="320">
        <v>3468</v>
      </c>
      <c r="I1586" s="320">
        <v>3920</v>
      </c>
    </row>
    <row r="1587" spans="1:9" x14ac:dyDescent="0.25">
      <c r="A1587" s="319" t="s">
        <v>490</v>
      </c>
      <c r="B1587" s="319">
        <v>78251</v>
      </c>
      <c r="C1587" s="320">
        <v>1534</v>
      </c>
      <c r="D1587" s="320">
        <v>1716</v>
      </c>
      <c r="E1587" s="320">
        <v>2093</v>
      </c>
      <c r="F1587" s="320">
        <v>2652</v>
      </c>
      <c r="G1587" s="320">
        <v>3172</v>
      </c>
      <c r="H1587" s="320">
        <v>3647</v>
      </c>
      <c r="I1587" s="320">
        <v>4123</v>
      </c>
    </row>
    <row r="1588" spans="1:9" x14ac:dyDescent="0.25">
      <c r="A1588" s="319" t="s">
        <v>490</v>
      </c>
      <c r="B1588" s="319">
        <v>78252</v>
      </c>
      <c r="C1588" s="320">
        <v>1690</v>
      </c>
      <c r="D1588" s="320">
        <v>1885</v>
      </c>
      <c r="E1588" s="320">
        <v>2301</v>
      </c>
      <c r="F1588" s="320">
        <v>2912</v>
      </c>
      <c r="G1588" s="320">
        <v>3484</v>
      </c>
      <c r="H1588" s="320">
        <v>4006</v>
      </c>
      <c r="I1588" s="320">
        <v>4529</v>
      </c>
    </row>
    <row r="1589" spans="1:9" x14ac:dyDescent="0.25">
      <c r="A1589" s="319" t="s">
        <v>490</v>
      </c>
      <c r="B1589" s="319">
        <v>78253</v>
      </c>
      <c r="C1589" s="320">
        <v>1716</v>
      </c>
      <c r="D1589" s="320">
        <v>1911</v>
      </c>
      <c r="E1589" s="320">
        <v>2340</v>
      </c>
      <c r="F1589" s="320">
        <v>2977</v>
      </c>
      <c r="G1589" s="320">
        <v>3523</v>
      </c>
      <c r="H1589" s="320">
        <v>4050</v>
      </c>
      <c r="I1589" s="320">
        <v>4579</v>
      </c>
    </row>
    <row r="1590" spans="1:9" x14ac:dyDescent="0.25">
      <c r="A1590" s="319" t="s">
        <v>490</v>
      </c>
      <c r="B1590" s="319">
        <v>78254</v>
      </c>
      <c r="C1590" s="320">
        <v>1794</v>
      </c>
      <c r="D1590" s="320">
        <v>2002</v>
      </c>
      <c r="E1590" s="320">
        <v>2444</v>
      </c>
      <c r="F1590" s="320">
        <v>3094</v>
      </c>
      <c r="G1590" s="320">
        <v>3705</v>
      </c>
      <c r="H1590" s="320">
        <v>4260</v>
      </c>
      <c r="I1590" s="320">
        <v>4816</v>
      </c>
    </row>
    <row r="1591" spans="1:9" x14ac:dyDescent="0.25">
      <c r="A1591" s="319" t="s">
        <v>490</v>
      </c>
      <c r="B1591" s="319">
        <v>78255</v>
      </c>
      <c r="C1591" s="320">
        <v>1833</v>
      </c>
      <c r="D1591" s="320">
        <v>2054</v>
      </c>
      <c r="E1591" s="320">
        <v>2496</v>
      </c>
      <c r="F1591" s="320">
        <v>3159</v>
      </c>
      <c r="G1591" s="320">
        <v>3783</v>
      </c>
      <c r="H1591" s="320">
        <v>4349</v>
      </c>
      <c r="I1591" s="320">
        <v>4917</v>
      </c>
    </row>
    <row r="1592" spans="1:9" x14ac:dyDescent="0.25">
      <c r="A1592" s="319" t="s">
        <v>490</v>
      </c>
      <c r="B1592" s="319">
        <v>78256</v>
      </c>
      <c r="C1592" s="320">
        <v>1729</v>
      </c>
      <c r="D1592" s="320">
        <v>1937</v>
      </c>
      <c r="E1592" s="320">
        <v>2366</v>
      </c>
      <c r="F1592" s="320">
        <v>2990</v>
      </c>
      <c r="G1592" s="320">
        <v>3575</v>
      </c>
      <c r="H1592" s="320">
        <v>4110</v>
      </c>
      <c r="I1592" s="320">
        <v>4647</v>
      </c>
    </row>
    <row r="1593" spans="1:9" x14ac:dyDescent="0.25">
      <c r="A1593" s="319" t="s">
        <v>490</v>
      </c>
      <c r="B1593" s="319">
        <v>78257</v>
      </c>
      <c r="C1593" s="320">
        <v>1742</v>
      </c>
      <c r="D1593" s="320">
        <v>1950</v>
      </c>
      <c r="E1593" s="320">
        <v>2379</v>
      </c>
      <c r="F1593" s="320">
        <v>3016</v>
      </c>
      <c r="G1593" s="320">
        <v>3601</v>
      </c>
      <c r="H1593" s="320">
        <v>4140</v>
      </c>
      <c r="I1593" s="320">
        <v>4681</v>
      </c>
    </row>
    <row r="1594" spans="1:9" x14ac:dyDescent="0.25">
      <c r="A1594" s="319" t="s">
        <v>490</v>
      </c>
      <c r="B1594" s="319">
        <v>78258</v>
      </c>
      <c r="C1594" s="320">
        <v>1820</v>
      </c>
      <c r="D1594" s="320">
        <v>2041</v>
      </c>
      <c r="E1594" s="320">
        <v>2483</v>
      </c>
      <c r="F1594" s="320">
        <v>3146</v>
      </c>
      <c r="G1594" s="320">
        <v>3757</v>
      </c>
      <c r="H1594" s="320">
        <v>4319</v>
      </c>
      <c r="I1594" s="320">
        <v>4884</v>
      </c>
    </row>
    <row r="1595" spans="1:9" x14ac:dyDescent="0.25">
      <c r="A1595" s="319" t="s">
        <v>490</v>
      </c>
      <c r="B1595" s="319">
        <v>78259</v>
      </c>
      <c r="C1595" s="320">
        <v>1586</v>
      </c>
      <c r="D1595" s="320">
        <v>1781</v>
      </c>
      <c r="E1595" s="320">
        <v>2171</v>
      </c>
      <c r="F1595" s="320">
        <v>2743</v>
      </c>
      <c r="G1595" s="320">
        <v>3289</v>
      </c>
      <c r="H1595" s="320">
        <v>3781</v>
      </c>
      <c r="I1595" s="320">
        <v>4275</v>
      </c>
    </row>
    <row r="1596" spans="1:9" x14ac:dyDescent="0.25">
      <c r="A1596" s="319" t="s">
        <v>490</v>
      </c>
      <c r="B1596" s="319">
        <v>78260</v>
      </c>
      <c r="C1596" s="320">
        <v>2080</v>
      </c>
      <c r="D1596" s="320">
        <v>2340</v>
      </c>
      <c r="E1596" s="320">
        <v>2847</v>
      </c>
      <c r="F1596" s="320">
        <v>3601</v>
      </c>
      <c r="G1596" s="320">
        <v>4303</v>
      </c>
      <c r="H1596" s="320">
        <v>4947</v>
      </c>
      <c r="I1596" s="320">
        <v>5593</v>
      </c>
    </row>
    <row r="1597" spans="1:9" x14ac:dyDescent="0.25">
      <c r="A1597" s="319" t="s">
        <v>490</v>
      </c>
      <c r="B1597" s="319">
        <v>78261</v>
      </c>
      <c r="C1597" s="320">
        <v>1833</v>
      </c>
      <c r="D1597" s="320">
        <v>2054</v>
      </c>
      <c r="E1597" s="320">
        <v>2509</v>
      </c>
      <c r="F1597" s="320">
        <v>3172</v>
      </c>
      <c r="G1597" s="320">
        <v>3796</v>
      </c>
      <c r="H1597" s="320">
        <v>4365</v>
      </c>
      <c r="I1597" s="320">
        <v>4934</v>
      </c>
    </row>
    <row r="1598" spans="1:9" x14ac:dyDescent="0.25">
      <c r="A1598" s="319" t="s">
        <v>490</v>
      </c>
      <c r="B1598" s="319">
        <v>78263</v>
      </c>
      <c r="C1598" s="320">
        <v>1430</v>
      </c>
      <c r="D1598" s="320">
        <v>1599</v>
      </c>
      <c r="E1598" s="320">
        <v>1950</v>
      </c>
      <c r="F1598" s="320">
        <v>2470</v>
      </c>
      <c r="G1598" s="320">
        <v>2951</v>
      </c>
      <c r="H1598" s="320">
        <v>3393</v>
      </c>
      <c r="I1598" s="320">
        <v>3836</v>
      </c>
    </row>
    <row r="1599" spans="1:9" x14ac:dyDescent="0.25">
      <c r="A1599" s="319" t="s">
        <v>490</v>
      </c>
      <c r="B1599" s="319">
        <v>78264</v>
      </c>
      <c r="C1599" s="320">
        <v>1248</v>
      </c>
      <c r="D1599" s="320">
        <v>1417</v>
      </c>
      <c r="E1599" s="320">
        <v>1703</v>
      </c>
      <c r="F1599" s="320">
        <v>2158</v>
      </c>
      <c r="G1599" s="320">
        <v>2574</v>
      </c>
      <c r="H1599" s="320">
        <v>2960</v>
      </c>
      <c r="I1599" s="320">
        <v>3346</v>
      </c>
    </row>
    <row r="1600" spans="1:9" x14ac:dyDescent="0.25">
      <c r="A1600" s="319" t="s">
        <v>490</v>
      </c>
      <c r="B1600" s="319">
        <v>78265</v>
      </c>
      <c r="C1600" s="320">
        <v>1378</v>
      </c>
      <c r="D1600" s="320">
        <v>1547</v>
      </c>
      <c r="E1600" s="320">
        <v>1885</v>
      </c>
      <c r="F1600" s="320">
        <v>2392</v>
      </c>
      <c r="G1600" s="320">
        <v>2847</v>
      </c>
      <c r="H1600" s="320">
        <v>3273</v>
      </c>
      <c r="I1600" s="320">
        <v>3701</v>
      </c>
    </row>
    <row r="1601" spans="1:9" x14ac:dyDescent="0.25">
      <c r="A1601" s="319" t="s">
        <v>490</v>
      </c>
      <c r="B1601" s="319">
        <v>78266</v>
      </c>
      <c r="C1601" s="320">
        <v>2080</v>
      </c>
      <c r="D1601" s="320">
        <v>2340</v>
      </c>
      <c r="E1601" s="320">
        <v>2847</v>
      </c>
      <c r="F1601" s="320">
        <v>3601</v>
      </c>
      <c r="G1601" s="320">
        <v>4303</v>
      </c>
      <c r="H1601" s="320">
        <v>4947</v>
      </c>
      <c r="I1601" s="320">
        <v>5593</v>
      </c>
    </row>
    <row r="1602" spans="1:9" x14ac:dyDescent="0.25">
      <c r="A1602" s="319" t="s">
        <v>490</v>
      </c>
      <c r="B1602" s="319">
        <v>78268</v>
      </c>
      <c r="C1602" s="320">
        <v>1378</v>
      </c>
      <c r="D1602" s="320">
        <v>1547</v>
      </c>
      <c r="E1602" s="320">
        <v>1885</v>
      </c>
      <c r="F1602" s="320">
        <v>2392</v>
      </c>
      <c r="G1602" s="320">
        <v>2847</v>
      </c>
      <c r="H1602" s="320">
        <v>3273</v>
      </c>
      <c r="I1602" s="320">
        <v>3701</v>
      </c>
    </row>
    <row r="1603" spans="1:9" x14ac:dyDescent="0.25">
      <c r="A1603" s="319" t="s">
        <v>490</v>
      </c>
      <c r="B1603" s="319">
        <v>78269</v>
      </c>
      <c r="C1603" s="320">
        <v>1378</v>
      </c>
      <c r="D1603" s="320">
        <v>1547</v>
      </c>
      <c r="E1603" s="320">
        <v>1885</v>
      </c>
      <c r="F1603" s="320">
        <v>2392</v>
      </c>
      <c r="G1603" s="320">
        <v>2847</v>
      </c>
      <c r="H1603" s="320">
        <v>3273</v>
      </c>
      <c r="I1603" s="320">
        <v>3701</v>
      </c>
    </row>
    <row r="1604" spans="1:9" x14ac:dyDescent="0.25">
      <c r="A1604" s="319" t="s">
        <v>490</v>
      </c>
      <c r="B1604" s="319">
        <v>78270</v>
      </c>
      <c r="C1604" s="320">
        <v>1378</v>
      </c>
      <c r="D1604" s="320">
        <v>1547</v>
      </c>
      <c r="E1604" s="320">
        <v>1885</v>
      </c>
      <c r="F1604" s="320">
        <v>2392</v>
      </c>
      <c r="G1604" s="320">
        <v>2847</v>
      </c>
      <c r="H1604" s="320">
        <v>3273</v>
      </c>
      <c r="I1604" s="320">
        <v>3701</v>
      </c>
    </row>
    <row r="1605" spans="1:9" x14ac:dyDescent="0.25">
      <c r="A1605" s="319" t="s">
        <v>490</v>
      </c>
      <c r="B1605" s="319">
        <v>78278</v>
      </c>
      <c r="C1605" s="320">
        <v>1378</v>
      </c>
      <c r="D1605" s="320">
        <v>1547</v>
      </c>
      <c r="E1605" s="320">
        <v>1885</v>
      </c>
      <c r="F1605" s="320">
        <v>2392</v>
      </c>
      <c r="G1605" s="320">
        <v>2847</v>
      </c>
      <c r="H1605" s="320">
        <v>3273</v>
      </c>
      <c r="I1605" s="320">
        <v>3701</v>
      </c>
    </row>
    <row r="1606" spans="1:9" x14ac:dyDescent="0.25">
      <c r="A1606" s="319" t="s">
        <v>490</v>
      </c>
      <c r="B1606" s="319">
        <v>78279</v>
      </c>
      <c r="C1606" s="320">
        <v>1378</v>
      </c>
      <c r="D1606" s="320">
        <v>1547</v>
      </c>
      <c r="E1606" s="320">
        <v>1885</v>
      </c>
      <c r="F1606" s="320">
        <v>2392</v>
      </c>
      <c r="G1606" s="320">
        <v>2847</v>
      </c>
      <c r="H1606" s="320">
        <v>3273</v>
      </c>
      <c r="I1606" s="320">
        <v>3701</v>
      </c>
    </row>
    <row r="1607" spans="1:9" x14ac:dyDescent="0.25">
      <c r="A1607" s="319" t="s">
        <v>490</v>
      </c>
      <c r="B1607" s="319">
        <v>78280</v>
      </c>
      <c r="C1607" s="320">
        <v>1378</v>
      </c>
      <c r="D1607" s="320">
        <v>1547</v>
      </c>
      <c r="E1607" s="320">
        <v>1885</v>
      </c>
      <c r="F1607" s="320">
        <v>2392</v>
      </c>
      <c r="G1607" s="320">
        <v>2847</v>
      </c>
      <c r="H1607" s="320">
        <v>3273</v>
      </c>
      <c r="I1607" s="320">
        <v>3701</v>
      </c>
    </row>
    <row r="1608" spans="1:9" x14ac:dyDescent="0.25">
      <c r="A1608" s="319" t="s">
        <v>490</v>
      </c>
      <c r="B1608" s="319">
        <v>78283</v>
      </c>
      <c r="C1608" s="320">
        <v>1378</v>
      </c>
      <c r="D1608" s="320">
        <v>1547</v>
      </c>
      <c r="E1608" s="320">
        <v>1885</v>
      </c>
      <c r="F1608" s="320">
        <v>2392</v>
      </c>
      <c r="G1608" s="320">
        <v>2847</v>
      </c>
      <c r="H1608" s="320">
        <v>3273</v>
      </c>
      <c r="I1608" s="320">
        <v>3701</v>
      </c>
    </row>
    <row r="1609" spans="1:9" x14ac:dyDescent="0.25">
      <c r="A1609" s="319" t="s">
        <v>490</v>
      </c>
      <c r="B1609" s="319">
        <v>78285</v>
      </c>
      <c r="C1609" s="320">
        <v>1378</v>
      </c>
      <c r="D1609" s="320">
        <v>1547</v>
      </c>
      <c r="E1609" s="320">
        <v>1885</v>
      </c>
      <c r="F1609" s="320">
        <v>2392</v>
      </c>
      <c r="G1609" s="320">
        <v>2847</v>
      </c>
      <c r="H1609" s="320">
        <v>3273</v>
      </c>
      <c r="I1609" s="320">
        <v>3701</v>
      </c>
    </row>
    <row r="1610" spans="1:9" x14ac:dyDescent="0.25">
      <c r="A1610" s="319" t="s">
        <v>490</v>
      </c>
      <c r="B1610" s="319">
        <v>78288</v>
      </c>
      <c r="C1610" s="320">
        <v>1378</v>
      </c>
      <c r="D1610" s="320">
        <v>1547</v>
      </c>
      <c r="E1610" s="320">
        <v>1885</v>
      </c>
      <c r="F1610" s="320">
        <v>2392</v>
      </c>
      <c r="G1610" s="320">
        <v>2847</v>
      </c>
      <c r="H1610" s="320">
        <v>3273</v>
      </c>
      <c r="I1610" s="320">
        <v>3701</v>
      </c>
    </row>
    <row r="1611" spans="1:9" x14ac:dyDescent="0.25">
      <c r="A1611" s="319" t="s">
        <v>490</v>
      </c>
      <c r="B1611" s="319">
        <v>78291</v>
      </c>
      <c r="C1611" s="320">
        <v>1378</v>
      </c>
      <c r="D1611" s="320">
        <v>1547</v>
      </c>
      <c r="E1611" s="320">
        <v>1885</v>
      </c>
      <c r="F1611" s="320">
        <v>2392</v>
      </c>
      <c r="G1611" s="320">
        <v>2847</v>
      </c>
      <c r="H1611" s="320">
        <v>3273</v>
      </c>
      <c r="I1611" s="320">
        <v>3701</v>
      </c>
    </row>
    <row r="1612" spans="1:9" x14ac:dyDescent="0.25">
      <c r="A1612" s="319" t="s">
        <v>490</v>
      </c>
      <c r="B1612" s="319">
        <v>78292</v>
      </c>
      <c r="C1612" s="320">
        <v>1378</v>
      </c>
      <c r="D1612" s="320">
        <v>1547</v>
      </c>
      <c r="E1612" s="320">
        <v>1885</v>
      </c>
      <c r="F1612" s="320">
        <v>2392</v>
      </c>
      <c r="G1612" s="320">
        <v>2847</v>
      </c>
      <c r="H1612" s="320">
        <v>3273</v>
      </c>
      <c r="I1612" s="320">
        <v>3701</v>
      </c>
    </row>
    <row r="1613" spans="1:9" x14ac:dyDescent="0.25">
      <c r="A1613" s="319" t="s">
        <v>490</v>
      </c>
      <c r="B1613" s="319">
        <v>78293</v>
      </c>
      <c r="C1613" s="320">
        <v>1378</v>
      </c>
      <c r="D1613" s="320">
        <v>1547</v>
      </c>
      <c r="E1613" s="320">
        <v>1885</v>
      </c>
      <c r="F1613" s="320">
        <v>2392</v>
      </c>
      <c r="G1613" s="320">
        <v>2847</v>
      </c>
      <c r="H1613" s="320">
        <v>3273</v>
      </c>
      <c r="I1613" s="320">
        <v>3701</v>
      </c>
    </row>
    <row r="1614" spans="1:9" x14ac:dyDescent="0.25">
      <c r="A1614" s="319" t="s">
        <v>490</v>
      </c>
      <c r="B1614" s="319">
        <v>78294</v>
      </c>
      <c r="C1614" s="320">
        <v>1378</v>
      </c>
      <c r="D1614" s="320">
        <v>1547</v>
      </c>
      <c r="E1614" s="320">
        <v>1885</v>
      </c>
      <c r="F1614" s="320">
        <v>2392</v>
      </c>
      <c r="G1614" s="320">
        <v>2847</v>
      </c>
      <c r="H1614" s="320">
        <v>3273</v>
      </c>
      <c r="I1614" s="320">
        <v>3701</v>
      </c>
    </row>
    <row r="1615" spans="1:9" x14ac:dyDescent="0.25">
      <c r="A1615" s="319" t="s">
        <v>490</v>
      </c>
      <c r="B1615" s="319">
        <v>78295</v>
      </c>
      <c r="C1615" s="320">
        <v>1378</v>
      </c>
      <c r="D1615" s="320">
        <v>1547</v>
      </c>
      <c r="E1615" s="320">
        <v>1885</v>
      </c>
      <c r="F1615" s="320">
        <v>2392</v>
      </c>
      <c r="G1615" s="320">
        <v>2847</v>
      </c>
      <c r="H1615" s="320">
        <v>3273</v>
      </c>
      <c r="I1615" s="320">
        <v>3701</v>
      </c>
    </row>
    <row r="1616" spans="1:9" x14ac:dyDescent="0.25">
      <c r="A1616" s="319" t="s">
        <v>490</v>
      </c>
      <c r="B1616" s="319">
        <v>78296</v>
      </c>
      <c r="C1616" s="320">
        <v>1378</v>
      </c>
      <c r="D1616" s="320">
        <v>1547</v>
      </c>
      <c r="E1616" s="320">
        <v>1885</v>
      </c>
      <c r="F1616" s="320">
        <v>2392</v>
      </c>
      <c r="G1616" s="320">
        <v>2847</v>
      </c>
      <c r="H1616" s="320">
        <v>3273</v>
      </c>
      <c r="I1616" s="320">
        <v>3701</v>
      </c>
    </row>
    <row r="1617" spans="1:9" x14ac:dyDescent="0.25">
      <c r="A1617" s="319" t="s">
        <v>490</v>
      </c>
      <c r="B1617" s="319">
        <v>78297</v>
      </c>
      <c r="C1617" s="320">
        <v>1378</v>
      </c>
      <c r="D1617" s="320">
        <v>1547</v>
      </c>
      <c r="E1617" s="320">
        <v>1885</v>
      </c>
      <c r="F1617" s="320">
        <v>2392</v>
      </c>
      <c r="G1617" s="320">
        <v>2847</v>
      </c>
      <c r="H1617" s="320">
        <v>3273</v>
      </c>
      <c r="I1617" s="320">
        <v>3701</v>
      </c>
    </row>
    <row r="1618" spans="1:9" x14ac:dyDescent="0.25">
      <c r="A1618" s="319" t="s">
        <v>490</v>
      </c>
      <c r="B1618" s="319">
        <v>78298</v>
      </c>
      <c r="C1618" s="320">
        <v>1378</v>
      </c>
      <c r="D1618" s="320">
        <v>1547</v>
      </c>
      <c r="E1618" s="320">
        <v>1885</v>
      </c>
      <c r="F1618" s="320">
        <v>2392</v>
      </c>
      <c r="G1618" s="320">
        <v>2847</v>
      </c>
      <c r="H1618" s="320">
        <v>3273</v>
      </c>
      <c r="I1618" s="320">
        <v>3701</v>
      </c>
    </row>
    <row r="1619" spans="1:9" x14ac:dyDescent="0.25">
      <c r="A1619" s="319" t="s">
        <v>490</v>
      </c>
      <c r="B1619" s="319">
        <v>78299</v>
      </c>
      <c r="C1619" s="320">
        <v>1378</v>
      </c>
      <c r="D1619" s="320">
        <v>1547</v>
      </c>
      <c r="E1619" s="320">
        <v>1885</v>
      </c>
      <c r="F1619" s="320">
        <v>2392</v>
      </c>
      <c r="G1619" s="320">
        <v>2847</v>
      </c>
      <c r="H1619" s="320">
        <v>3273</v>
      </c>
      <c r="I1619" s="320">
        <v>3701</v>
      </c>
    </row>
    <row r="1620" spans="1:9" x14ac:dyDescent="0.25">
      <c r="A1620" s="319" t="s">
        <v>490</v>
      </c>
      <c r="B1620" s="319">
        <v>78606</v>
      </c>
      <c r="C1620" s="320">
        <v>1053</v>
      </c>
      <c r="D1620" s="320">
        <v>1183</v>
      </c>
      <c r="E1620" s="320">
        <v>1443</v>
      </c>
      <c r="F1620" s="320">
        <v>1859</v>
      </c>
      <c r="G1620" s="320">
        <v>2171</v>
      </c>
      <c r="H1620" s="320">
        <v>2496</v>
      </c>
      <c r="I1620" s="320">
        <v>2822</v>
      </c>
    </row>
    <row r="1621" spans="1:9" x14ac:dyDescent="0.25">
      <c r="A1621" s="319" t="s">
        <v>490</v>
      </c>
      <c r="B1621" s="319">
        <v>78623</v>
      </c>
      <c r="C1621" s="320">
        <v>1508</v>
      </c>
      <c r="D1621" s="320">
        <v>1651</v>
      </c>
      <c r="E1621" s="320">
        <v>1989</v>
      </c>
      <c r="F1621" s="320">
        <v>2535</v>
      </c>
      <c r="G1621" s="320">
        <v>2977</v>
      </c>
      <c r="H1621" s="320">
        <v>3422</v>
      </c>
      <c r="I1621" s="320">
        <v>3870</v>
      </c>
    </row>
    <row r="1622" spans="1:9" x14ac:dyDescent="0.25">
      <c r="A1622" s="319" t="s">
        <v>490</v>
      </c>
      <c r="B1622" s="319">
        <v>78638</v>
      </c>
      <c r="C1622" s="320">
        <v>1547</v>
      </c>
      <c r="D1622" s="320">
        <v>1742</v>
      </c>
      <c r="E1622" s="320">
        <v>2119</v>
      </c>
      <c r="F1622" s="320">
        <v>2678</v>
      </c>
      <c r="G1622" s="320">
        <v>3211</v>
      </c>
      <c r="H1622" s="320">
        <v>3692</v>
      </c>
      <c r="I1622" s="320">
        <v>4174</v>
      </c>
    </row>
    <row r="1623" spans="1:9" x14ac:dyDescent="0.25">
      <c r="A1623" s="319" t="s">
        <v>490</v>
      </c>
      <c r="B1623" s="319">
        <v>78648</v>
      </c>
      <c r="C1623" s="320">
        <v>1352</v>
      </c>
      <c r="D1623" s="320">
        <v>1456</v>
      </c>
      <c r="E1623" s="320">
        <v>1729</v>
      </c>
      <c r="F1623" s="320">
        <v>2210</v>
      </c>
      <c r="G1623" s="320">
        <v>2548</v>
      </c>
      <c r="H1623" s="320">
        <v>2930</v>
      </c>
      <c r="I1623" s="320">
        <v>3312</v>
      </c>
    </row>
    <row r="1624" spans="1:9" x14ac:dyDescent="0.25">
      <c r="A1624" s="319" t="s">
        <v>490</v>
      </c>
      <c r="B1624" s="319">
        <v>78655</v>
      </c>
      <c r="C1624" s="320">
        <v>1378</v>
      </c>
      <c r="D1624" s="320">
        <v>1495</v>
      </c>
      <c r="E1624" s="320">
        <v>1781</v>
      </c>
      <c r="F1624" s="320">
        <v>2275</v>
      </c>
      <c r="G1624" s="320">
        <v>2652</v>
      </c>
      <c r="H1624" s="320">
        <v>3049</v>
      </c>
      <c r="I1624" s="320">
        <v>3447</v>
      </c>
    </row>
    <row r="1625" spans="1:9" x14ac:dyDescent="0.25">
      <c r="A1625" s="319" t="s">
        <v>490</v>
      </c>
      <c r="B1625" s="319">
        <v>78666</v>
      </c>
      <c r="C1625" s="320">
        <v>1560</v>
      </c>
      <c r="D1625" s="320">
        <v>1677</v>
      </c>
      <c r="E1625" s="320">
        <v>1976</v>
      </c>
      <c r="F1625" s="320">
        <v>2535</v>
      </c>
      <c r="G1625" s="320">
        <v>2925</v>
      </c>
      <c r="H1625" s="320">
        <v>3363</v>
      </c>
      <c r="I1625" s="320">
        <v>3802</v>
      </c>
    </row>
    <row r="1626" spans="1:9" x14ac:dyDescent="0.25">
      <c r="A1626" s="319" t="s">
        <v>490</v>
      </c>
      <c r="B1626" s="319">
        <v>78670</v>
      </c>
      <c r="C1626" s="320">
        <v>1430</v>
      </c>
      <c r="D1626" s="320">
        <v>1560</v>
      </c>
      <c r="E1626" s="320">
        <v>1859</v>
      </c>
      <c r="F1626" s="320">
        <v>2366</v>
      </c>
      <c r="G1626" s="320">
        <v>2769</v>
      </c>
      <c r="H1626" s="320">
        <v>3183</v>
      </c>
      <c r="I1626" s="320">
        <v>3599</v>
      </c>
    </row>
    <row r="1627" spans="1:9" x14ac:dyDescent="0.25">
      <c r="A1627" s="319" t="s">
        <v>490</v>
      </c>
      <c r="B1627" s="319">
        <v>78676</v>
      </c>
      <c r="C1627" s="320">
        <v>1768</v>
      </c>
      <c r="D1627" s="320">
        <v>1898</v>
      </c>
      <c r="E1627" s="320">
        <v>2236</v>
      </c>
      <c r="F1627" s="320">
        <v>2873</v>
      </c>
      <c r="G1627" s="320">
        <v>3302</v>
      </c>
      <c r="H1627" s="320">
        <v>3797</v>
      </c>
      <c r="I1627" s="320">
        <v>4292</v>
      </c>
    </row>
    <row r="1628" spans="1:9" x14ac:dyDescent="0.25">
      <c r="A1628" s="319" t="s">
        <v>490</v>
      </c>
      <c r="B1628" s="319">
        <v>78883</v>
      </c>
      <c r="C1628" s="320">
        <v>1131</v>
      </c>
      <c r="D1628" s="320">
        <v>1222</v>
      </c>
      <c r="E1628" s="320">
        <v>1534</v>
      </c>
      <c r="F1628" s="320">
        <v>1976</v>
      </c>
      <c r="G1628" s="320">
        <v>2210</v>
      </c>
      <c r="H1628" s="320">
        <v>2541</v>
      </c>
      <c r="I1628" s="320">
        <v>2873</v>
      </c>
    </row>
    <row r="1629" spans="1:9" x14ac:dyDescent="0.25">
      <c r="A1629" s="319" t="s">
        <v>490</v>
      </c>
      <c r="B1629" s="319">
        <v>78884</v>
      </c>
      <c r="C1629" s="320">
        <v>1183</v>
      </c>
      <c r="D1629" s="320">
        <v>1326</v>
      </c>
      <c r="E1629" s="320">
        <v>1612</v>
      </c>
      <c r="F1629" s="320">
        <v>2041</v>
      </c>
      <c r="G1629" s="320">
        <v>2431</v>
      </c>
      <c r="H1629" s="320">
        <v>2795</v>
      </c>
      <c r="I1629" s="320">
        <v>3160</v>
      </c>
    </row>
    <row r="1630" spans="1:9" x14ac:dyDescent="0.25">
      <c r="A1630" s="319" t="s">
        <v>490</v>
      </c>
      <c r="B1630" s="319">
        <v>78885</v>
      </c>
      <c r="C1630" s="320">
        <v>1183</v>
      </c>
      <c r="D1630" s="320">
        <v>1326</v>
      </c>
      <c r="E1630" s="320">
        <v>1612</v>
      </c>
      <c r="F1630" s="320">
        <v>2041</v>
      </c>
      <c r="G1630" s="320">
        <v>2444</v>
      </c>
      <c r="H1630" s="320">
        <v>2810</v>
      </c>
      <c r="I1630" s="320">
        <v>3177</v>
      </c>
    </row>
    <row r="1631" spans="1:9" x14ac:dyDescent="0.25">
      <c r="A1631" s="319" t="s">
        <v>491</v>
      </c>
      <c r="B1631" s="319">
        <v>75009</v>
      </c>
      <c r="C1631" s="320">
        <v>2379</v>
      </c>
      <c r="D1631" s="320">
        <v>2509</v>
      </c>
      <c r="E1631" s="320">
        <v>2938</v>
      </c>
      <c r="F1631" s="320">
        <v>3692</v>
      </c>
      <c r="G1631" s="320">
        <v>4758</v>
      </c>
      <c r="H1631" s="320">
        <v>5471</v>
      </c>
      <c r="I1631" s="320">
        <v>6185</v>
      </c>
    </row>
    <row r="1632" spans="1:9" x14ac:dyDescent="0.25">
      <c r="A1632" s="319" t="s">
        <v>491</v>
      </c>
      <c r="B1632" s="319">
        <v>75020</v>
      </c>
      <c r="C1632" s="320">
        <v>1118</v>
      </c>
      <c r="D1632" s="320">
        <v>1300</v>
      </c>
      <c r="E1632" s="320">
        <v>1521</v>
      </c>
      <c r="F1632" s="320">
        <v>2080</v>
      </c>
      <c r="G1632" s="320">
        <v>2587</v>
      </c>
      <c r="H1632" s="320">
        <v>2974</v>
      </c>
      <c r="I1632" s="320">
        <v>3363</v>
      </c>
    </row>
    <row r="1633" spans="1:9" x14ac:dyDescent="0.25">
      <c r="A1633" s="319" t="s">
        <v>491</v>
      </c>
      <c r="B1633" s="319">
        <v>75021</v>
      </c>
      <c r="C1633" s="320">
        <v>1183</v>
      </c>
      <c r="D1633" s="320">
        <v>1378</v>
      </c>
      <c r="E1633" s="320">
        <v>1612</v>
      </c>
      <c r="F1633" s="320">
        <v>2210</v>
      </c>
      <c r="G1633" s="320">
        <v>2730</v>
      </c>
      <c r="H1633" s="320">
        <v>3139</v>
      </c>
      <c r="I1633" s="320">
        <v>3549</v>
      </c>
    </row>
    <row r="1634" spans="1:9" x14ac:dyDescent="0.25">
      <c r="A1634" s="319" t="s">
        <v>491</v>
      </c>
      <c r="B1634" s="319">
        <v>75058</v>
      </c>
      <c r="C1634" s="320">
        <v>1586</v>
      </c>
      <c r="D1634" s="320">
        <v>1846</v>
      </c>
      <c r="E1634" s="320">
        <v>2171</v>
      </c>
      <c r="F1634" s="320">
        <v>2964</v>
      </c>
      <c r="G1634" s="320">
        <v>3679</v>
      </c>
      <c r="H1634" s="320">
        <v>4230</v>
      </c>
      <c r="I1634" s="320">
        <v>4782</v>
      </c>
    </row>
    <row r="1635" spans="1:9" x14ac:dyDescent="0.25">
      <c r="A1635" s="319" t="s">
        <v>491</v>
      </c>
      <c r="B1635" s="319">
        <v>75076</v>
      </c>
      <c r="C1635" s="320">
        <v>1391</v>
      </c>
      <c r="D1635" s="320">
        <v>1612</v>
      </c>
      <c r="E1635" s="320">
        <v>1898</v>
      </c>
      <c r="F1635" s="320">
        <v>2600</v>
      </c>
      <c r="G1635" s="320">
        <v>3224</v>
      </c>
      <c r="H1635" s="320">
        <v>3707</v>
      </c>
      <c r="I1635" s="320">
        <v>4191</v>
      </c>
    </row>
    <row r="1636" spans="1:9" x14ac:dyDescent="0.25">
      <c r="A1636" s="319" t="s">
        <v>491</v>
      </c>
      <c r="B1636" s="319">
        <v>75090</v>
      </c>
      <c r="C1636" s="320">
        <v>1092</v>
      </c>
      <c r="D1636" s="320">
        <v>1274</v>
      </c>
      <c r="E1636" s="320">
        <v>1495</v>
      </c>
      <c r="F1636" s="320">
        <v>2041</v>
      </c>
      <c r="G1636" s="320">
        <v>2535</v>
      </c>
      <c r="H1636" s="320">
        <v>2914</v>
      </c>
      <c r="I1636" s="320">
        <v>3295</v>
      </c>
    </row>
    <row r="1637" spans="1:9" x14ac:dyDescent="0.25">
      <c r="A1637" s="319" t="s">
        <v>491</v>
      </c>
      <c r="B1637" s="319">
        <v>75091</v>
      </c>
      <c r="C1637" s="320">
        <v>1170</v>
      </c>
      <c r="D1637" s="320">
        <v>1365</v>
      </c>
      <c r="E1637" s="320">
        <v>1599</v>
      </c>
      <c r="F1637" s="320">
        <v>2184</v>
      </c>
      <c r="G1637" s="320">
        <v>2717</v>
      </c>
      <c r="H1637" s="320">
        <v>3123</v>
      </c>
      <c r="I1637" s="320">
        <v>3532</v>
      </c>
    </row>
    <row r="1638" spans="1:9" x14ac:dyDescent="0.25">
      <c r="A1638" s="319" t="s">
        <v>491</v>
      </c>
      <c r="B1638" s="319">
        <v>75092</v>
      </c>
      <c r="C1638" s="320">
        <v>1222</v>
      </c>
      <c r="D1638" s="320">
        <v>1417</v>
      </c>
      <c r="E1638" s="320">
        <v>1664</v>
      </c>
      <c r="F1638" s="320">
        <v>2275</v>
      </c>
      <c r="G1638" s="320">
        <v>2821</v>
      </c>
      <c r="H1638" s="320">
        <v>3243</v>
      </c>
      <c r="I1638" s="320">
        <v>3667</v>
      </c>
    </row>
    <row r="1639" spans="1:9" x14ac:dyDescent="0.25">
      <c r="A1639" s="319" t="s">
        <v>491</v>
      </c>
      <c r="B1639" s="319">
        <v>75409</v>
      </c>
      <c r="C1639" s="320">
        <v>2574</v>
      </c>
      <c r="D1639" s="320">
        <v>2704</v>
      </c>
      <c r="E1639" s="320">
        <v>3172</v>
      </c>
      <c r="F1639" s="320">
        <v>3991</v>
      </c>
      <c r="G1639" s="320">
        <v>5135</v>
      </c>
      <c r="H1639" s="320">
        <v>5904</v>
      </c>
      <c r="I1639" s="320">
        <v>6675</v>
      </c>
    </row>
    <row r="1640" spans="1:9" x14ac:dyDescent="0.25">
      <c r="A1640" s="319" t="s">
        <v>491</v>
      </c>
      <c r="B1640" s="319">
        <v>75414</v>
      </c>
      <c r="C1640" s="320">
        <v>923</v>
      </c>
      <c r="D1640" s="320">
        <v>1079</v>
      </c>
      <c r="E1640" s="320">
        <v>1261</v>
      </c>
      <c r="F1640" s="320">
        <v>1729</v>
      </c>
      <c r="G1640" s="320">
        <v>2145</v>
      </c>
      <c r="H1640" s="320">
        <v>2466</v>
      </c>
      <c r="I1640" s="320">
        <v>2788</v>
      </c>
    </row>
    <row r="1641" spans="1:9" x14ac:dyDescent="0.25">
      <c r="A1641" s="319" t="s">
        <v>491</v>
      </c>
      <c r="B1641" s="319">
        <v>75459</v>
      </c>
      <c r="C1641" s="320">
        <v>1105</v>
      </c>
      <c r="D1641" s="320">
        <v>1287</v>
      </c>
      <c r="E1641" s="320">
        <v>1508</v>
      </c>
      <c r="F1641" s="320">
        <v>2067</v>
      </c>
      <c r="G1641" s="320">
        <v>2561</v>
      </c>
      <c r="H1641" s="320">
        <v>2944</v>
      </c>
      <c r="I1641" s="320">
        <v>3329</v>
      </c>
    </row>
    <row r="1642" spans="1:9" x14ac:dyDescent="0.25">
      <c r="A1642" s="319" t="s">
        <v>491</v>
      </c>
      <c r="B1642" s="319">
        <v>75479</v>
      </c>
      <c r="C1642" s="320">
        <v>988</v>
      </c>
      <c r="D1642" s="320">
        <v>1157</v>
      </c>
      <c r="E1642" s="320">
        <v>1352</v>
      </c>
      <c r="F1642" s="320">
        <v>1846</v>
      </c>
      <c r="G1642" s="320">
        <v>2288</v>
      </c>
      <c r="H1642" s="320">
        <v>2631</v>
      </c>
      <c r="I1642" s="320">
        <v>2974</v>
      </c>
    </row>
    <row r="1643" spans="1:9" x14ac:dyDescent="0.25">
      <c r="A1643" s="319" t="s">
        <v>491</v>
      </c>
      <c r="B1643" s="319">
        <v>75489</v>
      </c>
      <c r="C1643" s="320">
        <v>1222</v>
      </c>
      <c r="D1643" s="320">
        <v>1430</v>
      </c>
      <c r="E1643" s="320">
        <v>1677</v>
      </c>
      <c r="F1643" s="320">
        <v>2288</v>
      </c>
      <c r="G1643" s="320">
        <v>2847</v>
      </c>
      <c r="H1643" s="320">
        <v>3273</v>
      </c>
      <c r="I1643" s="320">
        <v>3701</v>
      </c>
    </row>
    <row r="1644" spans="1:9" x14ac:dyDescent="0.25">
      <c r="A1644" s="319" t="s">
        <v>491</v>
      </c>
      <c r="B1644" s="319">
        <v>75490</v>
      </c>
      <c r="C1644" s="320">
        <v>1170</v>
      </c>
      <c r="D1644" s="320">
        <v>1365</v>
      </c>
      <c r="E1644" s="320">
        <v>1599</v>
      </c>
      <c r="F1644" s="320">
        <v>2184</v>
      </c>
      <c r="G1644" s="320">
        <v>2717</v>
      </c>
      <c r="H1644" s="320">
        <v>3123</v>
      </c>
      <c r="I1644" s="320">
        <v>3532</v>
      </c>
    </row>
    <row r="1645" spans="1:9" x14ac:dyDescent="0.25">
      <c r="A1645" s="319" t="s">
        <v>491</v>
      </c>
      <c r="B1645" s="319">
        <v>75491</v>
      </c>
      <c r="C1645" s="320">
        <v>962</v>
      </c>
      <c r="D1645" s="320">
        <v>1118</v>
      </c>
      <c r="E1645" s="320">
        <v>1313</v>
      </c>
      <c r="F1645" s="320">
        <v>1794</v>
      </c>
      <c r="G1645" s="320">
        <v>2223</v>
      </c>
      <c r="H1645" s="320">
        <v>2555</v>
      </c>
      <c r="I1645" s="320">
        <v>2889</v>
      </c>
    </row>
    <row r="1646" spans="1:9" x14ac:dyDescent="0.25">
      <c r="A1646" s="319" t="s">
        <v>491</v>
      </c>
      <c r="B1646" s="319">
        <v>75495</v>
      </c>
      <c r="C1646" s="320">
        <v>1352</v>
      </c>
      <c r="D1646" s="320">
        <v>1560</v>
      </c>
      <c r="E1646" s="320">
        <v>1833</v>
      </c>
      <c r="F1646" s="320">
        <v>2496</v>
      </c>
      <c r="G1646" s="320">
        <v>3107</v>
      </c>
      <c r="H1646" s="320">
        <v>3572</v>
      </c>
      <c r="I1646" s="320">
        <v>4039</v>
      </c>
    </row>
    <row r="1647" spans="1:9" x14ac:dyDescent="0.25">
      <c r="A1647" s="319" t="s">
        <v>491</v>
      </c>
      <c r="B1647" s="319">
        <v>76233</v>
      </c>
      <c r="C1647" s="320">
        <v>1287</v>
      </c>
      <c r="D1647" s="320">
        <v>1508</v>
      </c>
      <c r="E1647" s="320">
        <v>1768</v>
      </c>
      <c r="F1647" s="320">
        <v>2418</v>
      </c>
      <c r="G1647" s="320">
        <v>3003</v>
      </c>
      <c r="H1647" s="320">
        <v>3452</v>
      </c>
      <c r="I1647" s="320">
        <v>3903</v>
      </c>
    </row>
    <row r="1648" spans="1:9" x14ac:dyDescent="0.25">
      <c r="A1648" s="319" t="s">
        <v>491</v>
      </c>
      <c r="B1648" s="319">
        <v>76240</v>
      </c>
      <c r="C1648" s="320">
        <v>1222</v>
      </c>
      <c r="D1648" s="320">
        <v>1430</v>
      </c>
      <c r="E1648" s="320">
        <v>1677</v>
      </c>
      <c r="F1648" s="320">
        <v>2288</v>
      </c>
      <c r="G1648" s="320">
        <v>2847</v>
      </c>
      <c r="H1648" s="320">
        <v>3273</v>
      </c>
      <c r="I1648" s="320">
        <v>3701</v>
      </c>
    </row>
    <row r="1649" spans="1:9" x14ac:dyDescent="0.25">
      <c r="A1649" s="319" t="s">
        <v>491</v>
      </c>
      <c r="B1649" s="319">
        <v>76245</v>
      </c>
      <c r="C1649" s="320">
        <v>858</v>
      </c>
      <c r="D1649" s="320">
        <v>1053</v>
      </c>
      <c r="E1649" s="320">
        <v>1235</v>
      </c>
      <c r="F1649" s="320">
        <v>1664</v>
      </c>
      <c r="G1649" s="320">
        <v>2054</v>
      </c>
      <c r="H1649" s="320">
        <v>2362</v>
      </c>
      <c r="I1649" s="320">
        <v>2670</v>
      </c>
    </row>
    <row r="1650" spans="1:9" x14ac:dyDescent="0.25">
      <c r="A1650" s="319" t="s">
        <v>491</v>
      </c>
      <c r="B1650" s="319">
        <v>76258</v>
      </c>
      <c r="C1650" s="320">
        <v>1573</v>
      </c>
      <c r="D1650" s="320">
        <v>1664</v>
      </c>
      <c r="E1650" s="320">
        <v>1950</v>
      </c>
      <c r="F1650" s="320">
        <v>2457</v>
      </c>
      <c r="G1650" s="320">
        <v>3159</v>
      </c>
      <c r="H1650" s="320">
        <v>3632</v>
      </c>
      <c r="I1650" s="320">
        <v>4106</v>
      </c>
    </row>
    <row r="1651" spans="1:9" x14ac:dyDescent="0.25">
      <c r="A1651" s="319" t="s">
        <v>491</v>
      </c>
      <c r="B1651" s="319">
        <v>76264</v>
      </c>
      <c r="C1651" s="320">
        <v>1001</v>
      </c>
      <c r="D1651" s="320">
        <v>1157</v>
      </c>
      <c r="E1651" s="320">
        <v>1365</v>
      </c>
      <c r="F1651" s="320">
        <v>1872</v>
      </c>
      <c r="G1651" s="320">
        <v>2314</v>
      </c>
      <c r="H1651" s="320">
        <v>2661</v>
      </c>
      <c r="I1651" s="320">
        <v>3008</v>
      </c>
    </row>
    <row r="1652" spans="1:9" x14ac:dyDescent="0.25">
      <c r="A1652" s="319" t="s">
        <v>491</v>
      </c>
      <c r="B1652" s="319">
        <v>76268</v>
      </c>
      <c r="C1652" s="320">
        <v>1222</v>
      </c>
      <c r="D1652" s="320">
        <v>1417</v>
      </c>
      <c r="E1652" s="320">
        <v>1664</v>
      </c>
      <c r="F1652" s="320">
        <v>2262</v>
      </c>
      <c r="G1652" s="320">
        <v>2808</v>
      </c>
      <c r="H1652" s="320">
        <v>3229</v>
      </c>
      <c r="I1652" s="320">
        <v>3650</v>
      </c>
    </row>
    <row r="1653" spans="1:9" x14ac:dyDescent="0.25">
      <c r="A1653" s="319" t="s">
        <v>491</v>
      </c>
      <c r="B1653" s="319">
        <v>76271</v>
      </c>
      <c r="C1653" s="320">
        <v>1521</v>
      </c>
      <c r="D1653" s="320">
        <v>1768</v>
      </c>
      <c r="E1653" s="320">
        <v>2080</v>
      </c>
      <c r="F1653" s="320">
        <v>2847</v>
      </c>
      <c r="G1653" s="320">
        <v>3536</v>
      </c>
      <c r="H1653" s="320">
        <v>4066</v>
      </c>
      <c r="I1653" s="320">
        <v>4596</v>
      </c>
    </row>
    <row r="1654" spans="1:9" x14ac:dyDescent="0.25">
      <c r="A1654" s="319" t="s">
        <v>491</v>
      </c>
      <c r="B1654" s="319">
        <v>76273</v>
      </c>
      <c r="C1654" s="320">
        <v>1235</v>
      </c>
      <c r="D1654" s="320">
        <v>1443</v>
      </c>
      <c r="E1654" s="320">
        <v>1690</v>
      </c>
      <c r="F1654" s="320">
        <v>2314</v>
      </c>
      <c r="G1654" s="320">
        <v>2873</v>
      </c>
      <c r="H1654" s="320">
        <v>3303</v>
      </c>
      <c r="I1654" s="320">
        <v>3734</v>
      </c>
    </row>
    <row r="1655" spans="1:9" x14ac:dyDescent="0.25">
      <c r="A1655" s="319" t="s">
        <v>492</v>
      </c>
      <c r="B1655" s="319">
        <v>76945</v>
      </c>
      <c r="C1655" s="320">
        <v>1014</v>
      </c>
      <c r="D1655" s="320">
        <v>1209</v>
      </c>
      <c r="E1655" s="320">
        <v>1495</v>
      </c>
      <c r="F1655" s="320">
        <v>1976</v>
      </c>
      <c r="G1655" s="320">
        <v>2483</v>
      </c>
      <c r="H1655" s="320">
        <v>2854</v>
      </c>
      <c r="I1655" s="320">
        <v>3227</v>
      </c>
    </row>
    <row r="1656" spans="1:9" x14ac:dyDescent="0.25">
      <c r="A1656" s="319" t="s">
        <v>492</v>
      </c>
      <c r="B1656" s="319">
        <v>76951</v>
      </c>
      <c r="C1656" s="320">
        <v>1014</v>
      </c>
      <c r="D1656" s="320">
        <v>1209</v>
      </c>
      <c r="E1656" s="320">
        <v>1495</v>
      </c>
      <c r="F1656" s="320">
        <v>1976</v>
      </c>
      <c r="G1656" s="320">
        <v>2483</v>
      </c>
      <c r="H1656" s="320">
        <v>2854</v>
      </c>
      <c r="I1656" s="320">
        <v>3227</v>
      </c>
    </row>
    <row r="1657" spans="1:9" x14ac:dyDescent="0.25">
      <c r="A1657" s="319" t="s">
        <v>493</v>
      </c>
      <c r="B1657" s="319">
        <v>71834</v>
      </c>
      <c r="C1657" s="320">
        <v>936</v>
      </c>
      <c r="D1657" s="320">
        <v>975</v>
      </c>
      <c r="E1657" s="320">
        <v>1196</v>
      </c>
      <c r="F1657" s="320">
        <v>1495</v>
      </c>
      <c r="G1657" s="320">
        <v>1872</v>
      </c>
      <c r="H1657" s="320">
        <v>2152</v>
      </c>
      <c r="I1657" s="320">
        <v>2433</v>
      </c>
    </row>
    <row r="1658" spans="1:9" x14ac:dyDescent="0.25">
      <c r="A1658" s="319" t="s">
        <v>493</v>
      </c>
      <c r="B1658" s="319">
        <v>71837</v>
      </c>
      <c r="C1658" s="320">
        <v>1001</v>
      </c>
      <c r="D1658" s="320">
        <v>1001</v>
      </c>
      <c r="E1658" s="320">
        <v>1261</v>
      </c>
      <c r="F1658" s="320">
        <v>1573</v>
      </c>
      <c r="G1658" s="320">
        <v>2054</v>
      </c>
      <c r="H1658" s="320">
        <v>2362</v>
      </c>
      <c r="I1658" s="320">
        <v>2670</v>
      </c>
    </row>
    <row r="1659" spans="1:9" x14ac:dyDescent="0.25">
      <c r="A1659" s="319" t="s">
        <v>493</v>
      </c>
      <c r="B1659" s="319">
        <v>71839</v>
      </c>
      <c r="C1659" s="320">
        <v>936</v>
      </c>
      <c r="D1659" s="320">
        <v>936</v>
      </c>
      <c r="E1659" s="320">
        <v>1183</v>
      </c>
      <c r="F1659" s="320">
        <v>1456</v>
      </c>
      <c r="G1659" s="320">
        <v>1924</v>
      </c>
      <c r="H1659" s="320">
        <v>2212</v>
      </c>
      <c r="I1659" s="320">
        <v>2501</v>
      </c>
    </row>
    <row r="1660" spans="1:9" x14ac:dyDescent="0.25">
      <c r="A1660" s="319" t="s">
        <v>493</v>
      </c>
      <c r="B1660" s="319">
        <v>71840</v>
      </c>
      <c r="C1660" s="320">
        <v>988</v>
      </c>
      <c r="D1660" s="320">
        <v>1001</v>
      </c>
      <c r="E1660" s="320">
        <v>1248</v>
      </c>
      <c r="F1660" s="320">
        <v>1547</v>
      </c>
      <c r="G1660" s="320">
        <v>2041</v>
      </c>
      <c r="H1660" s="320">
        <v>2346</v>
      </c>
      <c r="I1660" s="320">
        <v>2653</v>
      </c>
    </row>
    <row r="1661" spans="1:9" x14ac:dyDescent="0.25">
      <c r="A1661" s="319" t="s">
        <v>493</v>
      </c>
      <c r="B1661" s="319">
        <v>71845</v>
      </c>
      <c r="C1661" s="320">
        <v>988</v>
      </c>
      <c r="D1661" s="320">
        <v>1001</v>
      </c>
      <c r="E1661" s="320">
        <v>1248</v>
      </c>
      <c r="F1661" s="320">
        <v>1547</v>
      </c>
      <c r="G1661" s="320">
        <v>2041</v>
      </c>
      <c r="H1661" s="320">
        <v>2346</v>
      </c>
      <c r="I1661" s="320">
        <v>2653</v>
      </c>
    </row>
    <row r="1662" spans="1:9" x14ac:dyDescent="0.25">
      <c r="A1662" s="319" t="s">
        <v>493</v>
      </c>
      <c r="B1662" s="319">
        <v>71854</v>
      </c>
      <c r="C1662" s="320">
        <v>988</v>
      </c>
      <c r="D1662" s="320">
        <v>1001</v>
      </c>
      <c r="E1662" s="320">
        <v>1248</v>
      </c>
      <c r="F1662" s="320">
        <v>1547</v>
      </c>
      <c r="G1662" s="320">
        <v>2041</v>
      </c>
      <c r="H1662" s="320">
        <v>2346</v>
      </c>
      <c r="I1662" s="320">
        <v>2653</v>
      </c>
    </row>
    <row r="1663" spans="1:9" x14ac:dyDescent="0.25">
      <c r="A1663" s="319" t="s">
        <v>493</v>
      </c>
      <c r="B1663" s="319">
        <v>75501</v>
      </c>
      <c r="C1663" s="320">
        <v>936</v>
      </c>
      <c r="D1663" s="320">
        <v>949</v>
      </c>
      <c r="E1663" s="320">
        <v>1183</v>
      </c>
      <c r="F1663" s="320">
        <v>1469</v>
      </c>
      <c r="G1663" s="320">
        <v>1924</v>
      </c>
      <c r="H1663" s="320">
        <v>2212</v>
      </c>
      <c r="I1663" s="320">
        <v>2501</v>
      </c>
    </row>
    <row r="1664" spans="1:9" x14ac:dyDescent="0.25">
      <c r="A1664" s="319" t="s">
        <v>493</v>
      </c>
      <c r="B1664" s="319">
        <v>75503</v>
      </c>
      <c r="C1664" s="320">
        <v>1170</v>
      </c>
      <c r="D1664" s="320">
        <v>1183</v>
      </c>
      <c r="E1664" s="320">
        <v>1482</v>
      </c>
      <c r="F1664" s="320">
        <v>1846</v>
      </c>
      <c r="G1664" s="320">
        <v>2418</v>
      </c>
      <c r="H1664" s="320">
        <v>2780</v>
      </c>
      <c r="I1664" s="320">
        <v>3143</v>
      </c>
    </row>
    <row r="1665" spans="1:9" x14ac:dyDescent="0.25">
      <c r="A1665" s="319" t="s">
        <v>493</v>
      </c>
      <c r="B1665" s="319">
        <v>75504</v>
      </c>
      <c r="C1665" s="320">
        <v>1027</v>
      </c>
      <c r="D1665" s="320">
        <v>1027</v>
      </c>
      <c r="E1665" s="320">
        <v>1287</v>
      </c>
      <c r="F1665" s="320">
        <v>1599</v>
      </c>
      <c r="G1665" s="320">
        <v>2093</v>
      </c>
      <c r="H1665" s="320">
        <v>2406</v>
      </c>
      <c r="I1665" s="320">
        <v>2720</v>
      </c>
    </row>
    <row r="1666" spans="1:9" x14ac:dyDescent="0.25">
      <c r="A1666" s="319" t="s">
        <v>493</v>
      </c>
      <c r="B1666" s="319">
        <v>75505</v>
      </c>
      <c r="C1666" s="320">
        <v>1027</v>
      </c>
      <c r="D1666" s="320">
        <v>1027</v>
      </c>
      <c r="E1666" s="320">
        <v>1287</v>
      </c>
      <c r="F1666" s="320">
        <v>1599</v>
      </c>
      <c r="G1666" s="320">
        <v>2093</v>
      </c>
      <c r="H1666" s="320">
        <v>2406</v>
      </c>
      <c r="I1666" s="320">
        <v>2720</v>
      </c>
    </row>
    <row r="1667" spans="1:9" x14ac:dyDescent="0.25">
      <c r="A1667" s="319" t="s">
        <v>493</v>
      </c>
      <c r="B1667" s="319">
        <v>75554</v>
      </c>
      <c r="C1667" s="320">
        <v>936</v>
      </c>
      <c r="D1667" s="320">
        <v>936</v>
      </c>
      <c r="E1667" s="320">
        <v>1183</v>
      </c>
      <c r="F1667" s="320">
        <v>1456</v>
      </c>
      <c r="G1667" s="320">
        <v>1924</v>
      </c>
      <c r="H1667" s="320">
        <v>2212</v>
      </c>
      <c r="I1667" s="320">
        <v>2501</v>
      </c>
    </row>
    <row r="1668" spans="1:9" x14ac:dyDescent="0.25">
      <c r="A1668" s="319" t="s">
        <v>493</v>
      </c>
      <c r="B1668" s="319">
        <v>75556</v>
      </c>
      <c r="C1668" s="320">
        <v>988</v>
      </c>
      <c r="D1668" s="320">
        <v>1001</v>
      </c>
      <c r="E1668" s="320">
        <v>1248</v>
      </c>
      <c r="F1668" s="320">
        <v>1547</v>
      </c>
      <c r="G1668" s="320">
        <v>2041</v>
      </c>
      <c r="H1668" s="320">
        <v>2346</v>
      </c>
      <c r="I1668" s="320">
        <v>2653</v>
      </c>
    </row>
    <row r="1669" spans="1:9" x14ac:dyDescent="0.25">
      <c r="A1669" s="319" t="s">
        <v>493</v>
      </c>
      <c r="B1669" s="319">
        <v>75559</v>
      </c>
      <c r="C1669" s="320">
        <v>936</v>
      </c>
      <c r="D1669" s="320">
        <v>936</v>
      </c>
      <c r="E1669" s="320">
        <v>1183</v>
      </c>
      <c r="F1669" s="320">
        <v>1456</v>
      </c>
      <c r="G1669" s="320">
        <v>1924</v>
      </c>
      <c r="H1669" s="320">
        <v>2212</v>
      </c>
      <c r="I1669" s="320">
        <v>2501</v>
      </c>
    </row>
    <row r="1670" spans="1:9" x14ac:dyDescent="0.25">
      <c r="A1670" s="319" t="s">
        <v>493</v>
      </c>
      <c r="B1670" s="319">
        <v>75561</v>
      </c>
      <c r="C1670" s="320">
        <v>949</v>
      </c>
      <c r="D1670" s="320">
        <v>949</v>
      </c>
      <c r="E1670" s="320">
        <v>1196</v>
      </c>
      <c r="F1670" s="320">
        <v>1482</v>
      </c>
      <c r="G1670" s="320">
        <v>1950</v>
      </c>
      <c r="H1670" s="320">
        <v>2242</v>
      </c>
      <c r="I1670" s="320">
        <v>2535</v>
      </c>
    </row>
    <row r="1671" spans="1:9" x14ac:dyDescent="0.25">
      <c r="A1671" s="319" t="s">
        <v>493</v>
      </c>
      <c r="B1671" s="319">
        <v>75567</v>
      </c>
      <c r="C1671" s="320">
        <v>1040</v>
      </c>
      <c r="D1671" s="320">
        <v>1053</v>
      </c>
      <c r="E1671" s="320">
        <v>1313</v>
      </c>
      <c r="F1671" s="320">
        <v>1638</v>
      </c>
      <c r="G1671" s="320">
        <v>2145</v>
      </c>
      <c r="H1671" s="320">
        <v>2466</v>
      </c>
      <c r="I1671" s="320">
        <v>2788</v>
      </c>
    </row>
    <row r="1672" spans="1:9" x14ac:dyDescent="0.25">
      <c r="A1672" s="319" t="s">
        <v>493</v>
      </c>
      <c r="B1672" s="319">
        <v>75569</v>
      </c>
      <c r="C1672" s="320">
        <v>1027</v>
      </c>
      <c r="D1672" s="320">
        <v>1040</v>
      </c>
      <c r="E1672" s="320">
        <v>1300</v>
      </c>
      <c r="F1672" s="320">
        <v>1612</v>
      </c>
      <c r="G1672" s="320">
        <v>2119</v>
      </c>
      <c r="H1672" s="320">
        <v>2436</v>
      </c>
      <c r="I1672" s="320">
        <v>2754</v>
      </c>
    </row>
    <row r="1673" spans="1:9" x14ac:dyDescent="0.25">
      <c r="A1673" s="319" t="s">
        <v>493</v>
      </c>
      <c r="B1673" s="319">
        <v>75570</v>
      </c>
      <c r="C1673" s="320">
        <v>936</v>
      </c>
      <c r="D1673" s="320">
        <v>936</v>
      </c>
      <c r="E1673" s="320">
        <v>1183</v>
      </c>
      <c r="F1673" s="320">
        <v>1456</v>
      </c>
      <c r="G1673" s="320">
        <v>1924</v>
      </c>
      <c r="H1673" s="320">
        <v>2212</v>
      </c>
      <c r="I1673" s="320">
        <v>2501</v>
      </c>
    </row>
    <row r="1674" spans="1:9" x14ac:dyDescent="0.25">
      <c r="A1674" s="319" t="s">
        <v>493</v>
      </c>
      <c r="B1674" s="319">
        <v>75573</v>
      </c>
      <c r="C1674" s="320">
        <v>1001</v>
      </c>
      <c r="D1674" s="320">
        <v>1014</v>
      </c>
      <c r="E1674" s="320">
        <v>1261</v>
      </c>
      <c r="F1674" s="320">
        <v>1573</v>
      </c>
      <c r="G1674" s="320">
        <v>2067</v>
      </c>
      <c r="H1674" s="320">
        <v>2376</v>
      </c>
      <c r="I1674" s="320">
        <v>2687</v>
      </c>
    </row>
    <row r="1675" spans="1:9" x14ac:dyDescent="0.25">
      <c r="A1675" s="319" t="s">
        <v>493</v>
      </c>
      <c r="B1675" s="319">
        <v>75574</v>
      </c>
      <c r="C1675" s="320">
        <v>949</v>
      </c>
      <c r="D1675" s="320">
        <v>949</v>
      </c>
      <c r="E1675" s="320">
        <v>1196</v>
      </c>
      <c r="F1675" s="320">
        <v>1469</v>
      </c>
      <c r="G1675" s="320">
        <v>1950</v>
      </c>
      <c r="H1675" s="320">
        <v>2242</v>
      </c>
      <c r="I1675" s="320">
        <v>2535</v>
      </c>
    </row>
    <row r="1676" spans="1:9" x14ac:dyDescent="0.25">
      <c r="A1676" s="319" t="s">
        <v>494</v>
      </c>
      <c r="B1676" s="319">
        <v>75140</v>
      </c>
      <c r="C1676" s="320">
        <v>1092</v>
      </c>
      <c r="D1676" s="320">
        <v>1092</v>
      </c>
      <c r="E1676" s="320">
        <v>1326</v>
      </c>
      <c r="F1676" s="320">
        <v>1716</v>
      </c>
      <c r="G1676" s="320">
        <v>2093</v>
      </c>
      <c r="H1676" s="320">
        <v>2406</v>
      </c>
      <c r="I1676" s="320">
        <v>2720</v>
      </c>
    </row>
    <row r="1677" spans="1:9" x14ac:dyDescent="0.25">
      <c r="A1677" s="319" t="s">
        <v>494</v>
      </c>
      <c r="B1677" s="319">
        <v>75647</v>
      </c>
      <c r="C1677" s="320">
        <v>1196</v>
      </c>
      <c r="D1677" s="320">
        <v>1248</v>
      </c>
      <c r="E1677" s="320">
        <v>1482</v>
      </c>
      <c r="F1677" s="320">
        <v>2054</v>
      </c>
      <c r="G1677" s="320">
        <v>2249</v>
      </c>
      <c r="H1677" s="320">
        <v>2585</v>
      </c>
      <c r="I1677" s="320">
        <v>2923</v>
      </c>
    </row>
    <row r="1678" spans="1:9" x14ac:dyDescent="0.25">
      <c r="A1678" s="319" t="s">
        <v>494</v>
      </c>
      <c r="B1678" s="319">
        <v>75662</v>
      </c>
      <c r="C1678" s="320">
        <v>1118</v>
      </c>
      <c r="D1678" s="320">
        <v>1157</v>
      </c>
      <c r="E1678" s="320">
        <v>1404</v>
      </c>
      <c r="F1678" s="320">
        <v>1911</v>
      </c>
      <c r="G1678" s="320">
        <v>2093</v>
      </c>
      <c r="H1678" s="320">
        <v>2406</v>
      </c>
      <c r="I1678" s="320">
        <v>2720</v>
      </c>
    </row>
    <row r="1679" spans="1:9" x14ac:dyDescent="0.25">
      <c r="A1679" s="319" t="s">
        <v>494</v>
      </c>
      <c r="B1679" s="319">
        <v>75684</v>
      </c>
      <c r="C1679" s="320">
        <v>1092</v>
      </c>
      <c r="D1679" s="320">
        <v>1092</v>
      </c>
      <c r="E1679" s="320">
        <v>1365</v>
      </c>
      <c r="F1679" s="320">
        <v>1742</v>
      </c>
      <c r="G1679" s="320">
        <v>2093</v>
      </c>
      <c r="H1679" s="320">
        <v>2406</v>
      </c>
      <c r="I1679" s="320">
        <v>2720</v>
      </c>
    </row>
    <row r="1680" spans="1:9" x14ac:dyDescent="0.25">
      <c r="A1680" s="319" t="s">
        <v>494</v>
      </c>
      <c r="B1680" s="319">
        <v>75701</v>
      </c>
      <c r="C1680" s="320">
        <v>1248</v>
      </c>
      <c r="D1680" s="320">
        <v>1313</v>
      </c>
      <c r="E1680" s="320">
        <v>1599</v>
      </c>
      <c r="F1680" s="320">
        <v>2093</v>
      </c>
      <c r="G1680" s="320">
        <v>2470</v>
      </c>
      <c r="H1680" s="320">
        <v>2840</v>
      </c>
      <c r="I1680" s="320">
        <v>3211</v>
      </c>
    </row>
    <row r="1681" spans="1:9" x14ac:dyDescent="0.25">
      <c r="A1681" s="319" t="s">
        <v>494</v>
      </c>
      <c r="B1681" s="319">
        <v>75702</v>
      </c>
      <c r="C1681" s="320">
        <v>1092</v>
      </c>
      <c r="D1681" s="320">
        <v>1092</v>
      </c>
      <c r="E1681" s="320">
        <v>1326</v>
      </c>
      <c r="F1681" s="320">
        <v>1716</v>
      </c>
      <c r="G1681" s="320">
        <v>2093</v>
      </c>
      <c r="H1681" s="320">
        <v>2406</v>
      </c>
      <c r="I1681" s="320">
        <v>2720</v>
      </c>
    </row>
    <row r="1682" spans="1:9" x14ac:dyDescent="0.25">
      <c r="A1682" s="319" t="s">
        <v>494</v>
      </c>
      <c r="B1682" s="319">
        <v>75703</v>
      </c>
      <c r="C1682" s="320">
        <v>1352</v>
      </c>
      <c r="D1682" s="320">
        <v>1417</v>
      </c>
      <c r="E1682" s="320">
        <v>1729</v>
      </c>
      <c r="F1682" s="320">
        <v>2275</v>
      </c>
      <c r="G1682" s="320">
        <v>2678</v>
      </c>
      <c r="H1682" s="320">
        <v>3079</v>
      </c>
      <c r="I1682" s="320">
        <v>3481</v>
      </c>
    </row>
    <row r="1683" spans="1:9" x14ac:dyDescent="0.25">
      <c r="A1683" s="319" t="s">
        <v>494</v>
      </c>
      <c r="B1683" s="319">
        <v>75704</v>
      </c>
      <c r="C1683" s="320">
        <v>1092</v>
      </c>
      <c r="D1683" s="320">
        <v>1131</v>
      </c>
      <c r="E1683" s="320">
        <v>1391</v>
      </c>
      <c r="F1683" s="320">
        <v>1820</v>
      </c>
      <c r="G1683" s="320">
        <v>2158</v>
      </c>
      <c r="H1683" s="320">
        <v>2481</v>
      </c>
      <c r="I1683" s="320">
        <v>2805</v>
      </c>
    </row>
    <row r="1684" spans="1:9" x14ac:dyDescent="0.25">
      <c r="A1684" s="319" t="s">
        <v>494</v>
      </c>
      <c r="B1684" s="319">
        <v>75705</v>
      </c>
      <c r="C1684" s="320">
        <v>1235</v>
      </c>
      <c r="D1684" s="320">
        <v>1287</v>
      </c>
      <c r="E1684" s="320">
        <v>1586</v>
      </c>
      <c r="F1684" s="320">
        <v>2093</v>
      </c>
      <c r="G1684" s="320">
        <v>2431</v>
      </c>
      <c r="H1684" s="320">
        <v>2795</v>
      </c>
      <c r="I1684" s="320">
        <v>3160</v>
      </c>
    </row>
    <row r="1685" spans="1:9" x14ac:dyDescent="0.25">
      <c r="A1685" s="319" t="s">
        <v>494</v>
      </c>
      <c r="B1685" s="319">
        <v>75706</v>
      </c>
      <c r="C1685" s="320">
        <v>1092</v>
      </c>
      <c r="D1685" s="320">
        <v>1092</v>
      </c>
      <c r="E1685" s="320">
        <v>1326</v>
      </c>
      <c r="F1685" s="320">
        <v>1716</v>
      </c>
      <c r="G1685" s="320">
        <v>2093</v>
      </c>
      <c r="H1685" s="320">
        <v>2406</v>
      </c>
      <c r="I1685" s="320">
        <v>2720</v>
      </c>
    </row>
    <row r="1686" spans="1:9" x14ac:dyDescent="0.25">
      <c r="A1686" s="319" t="s">
        <v>494</v>
      </c>
      <c r="B1686" s="319">
        <v>75707</v>
      </c>
      <c r="C1686" s="320">
        <v>1495</v>
      </c>
      <c r="D1686" s="320">
        <v>1560</v>
      </c>
      <c r="E1686" s="320">
        <v>1911</v>
      </c>
      <c r="F1686" s="320">
        <v>2509</v>
      </c>
      <c r="G1686" s="320">
        <v>2964</v>
      </c>
      <c r="H1686" s="320">
        <v>3408</v>
      </c>
      <c r="I1686" s="320">
        <v>3853</v>
      </c>
    </row>
    <row r="1687" spans="1:9" x14ac:dyDescent="0.25">
      <c r="A1687" s="319" t="s">
        <v>494</v>
      </c>
      <c r="B1687" s="319">
        <v>75708</v>
      </c>
      <c r="C1687" s="320">
        <v>1092</v>
      </c>
      <c r="D1687" s="320">
        <v>1092</v>
      </c>
      <c r="E1687" s="320">
        <v>1326</v>
      </c>
      <c r="F1687" s="320">
        <v>1716</v>
      </c>
      <c r="G1687" s="320">
        <v>2093</v>
      </c>
      <c r="H1687" s="320">
        <v>2406</v>
      </c>
      <c r="I1687" s="320">
        <v>2720</v>
      </c>
    </row>
    <row r="1688" spans="1:9" x14ac:dyDescent="0.25">
      <c r="A1688" s="319" t="s">
        <v>494</v>
      </c>
      <c r="B1688" s="319">
        <v>75709</v>
      </c>
      <c r="C1688" s="320">
        <v>1417</v>
      </c>
      <c r="D1688" s="320">
        <v>1482</v>
      </c>
      <c r="E1688" s="320">
        <v>1807</v>
      </c>
      <c r="F1688" s="320">
        <v>2366</v>
      </c>
      <c r="G1688" s="320">
        <v>2795</v>
      </c>
      <c r="H1688" s="320">
        <v>3213</v>
      </c>
      <c r="I1688" s="320">
        <v>3633</v>
      </c>
    </row>
    <row r="1689" spans="1:9" x14ac:dyDescent="0.25">
      <c r="A1689" s="319" t="s">
        <v>494</v>
      </c>
      <c r="B1689" s="319">
        <v>75710</v>
      </c>
      <c r="C1689" s="320">
        <v>1261</v>
      </c>
      <c r="D1689" s="320">
        <v>1313</v>
      </c>
      <c r="E1689" s="320">
        <v>1612</v>
      </c>
      <c r="F1689" s="320">
        <v>2119</v>
      </c>
      <c r="G1689" s="320">
        <v>2496</v>
      </c>
      <c r="H1689" s="320">
        <v>2870</v>
      </c>
      <c r="I1689" s="320">
        <v>3244</v>
      </c>
    </row>
    <row r="1690" spans="1:9" x14ac:dyDescent="0.25">
      <c r="A1690" s="319" t="s">
        <v>494</v>
      </c>
      <c r="B1690" s="319">
        <v>75711</v>
      </c>
      <c r="C1690" s="320">
        <v>1261</v>
      </c>
      <c r="D1690" s="320">
        <v>1313</v>
      </c>
      <c r="E1690" s="320">
        <v>1612</v>
      </c>
      <c r="F1690" s="320">
        <v>2119</v>
      </c>
      <c r="G1690" s="320">
        <v>2496</v>
      </c>
      <c r="H1690" s="320">
        <v>2870</v>
      </c>
      <c r="I1690" s="320">
        <v>3244</v>
      </c>
    </row>
    <row r="1691" spans="1:9" x14ac:dyDescent="0.25">
      <c r="A1691" s="319" t="s">
        <v>494</v>
      </c>
      <c r="B1691" s="319">
        <v>75712</v>
      </c>
      <c r="C1691" s="320">
        <v>1261</v>
      </c>
      <c r="D1691" s="320">
        <v>1313</v>
      </c>
      <c r="E1691" s="320">
        <v>1612</v>
      </c>
      <c r="F1691" s="320">
        <v>2119</v>
      </c>
      <c r="G1691" s="320">
        <v>2496</v>
      </c>
      <c r="H1691" s="320">
        <v>2870</v>
      </c>
      <c r="I1691" s="320">
        <v>3244</v>
      </c>
    </row>
    <row r="1692" spans="1:9" x14ac:dyDescent="0.25">
      <c r="A1692" s="319" t="s">
        <v>494</v>
      </c>
      <c r="B1692" s="319">
        <v>75713</v>
      </c>
      <c r="C1692" s="320">
        <v>1261</v>
      </c>
      <c r="D1692" s="320">
        <v>1313</v>
      </c>
      <c r="E1692" s="320">
        <v>1612</v>
      </c>
      <c r="F1692" s="320">
        <v>2119</v>
      </c>
      <c r="G1692" s="320">
        <v>2496</v>
      </c>
      <c r="H1692" s="320">
        <v>2870</v>
      </c>
      <c r="I1692" s="320">
        <v>3244</v>
      </c>
    </row>
    <row r="1693" spans="1:9" x14ac:dyDescent="0.25">
      <c r="A1693" s="319" t="s">
        <v>494</v>
      </c>
      <c r="B1693" s="319">
        <v>75750</v>
      </c>
      <c r="C1693" s="320">
        <v>1092</v>
      </c>
      <c r="D1693" s="320">
        <v>1092</v>
      </c>
      <c r="E1693" s="320">
        <v>1326</v>
      </c>
      <c r="F1693" s="320">
        <v>1729</v>
      </c>
      <c r="G1693" s="320">
        <v>2093</v>
      </c>
      <c r="H1693" s="320">
        <v>2406</v>
      </c>
      <c r="I1693" s="320">
        <v>2720</v>
      </c>
    </row>
    <row r="1694" spans="1:9" x14ac:dyDescent="0.25">
      <c r="A1694" s="319" t="s">
        <v>494</v>
      </c>
      <c r="B1694" s="319">
        <v>75757</v>
      </c>
      <c r="C1694" s="320">
        <v>1313</v>
      </c>
      <c r="D1694" s="320">
        <v>1365</v>
      </c>
      <c r="E1694" s="320">
        <v>1677</v>
      </c>
      <c r="F1694" s="320">
        <v>2197</v>
      </c>
      <c r="G1694" s="320">
        <v>2600</v>
      </c>
      <c r="H1694" s="320">
        <v>2990</v>
      </c>
      <c r="I1694" s="320">
        <v>3380</v>
      </c>
    </row>
    <row r="1695" spans="1:9" x14ac:dyDescent="0.25">
      <c r="A1695" s="319" t="s">
        <v>494</v>
      </c>
      <c r="B1695" s="319">
        <v>75762</v>
      </c>
      <c r="C1695" s="320">
        <v>1378</v>
      </c>
      <c r="D1695" s="320">
        <v>1443</v>
      </c>
      <c r="E1695" s="320">
        <v>1768</v>
      </c>
      <c r="F1695" s="320">
        <v>2327</v>
      </c>
      <c r="G1695" s="320">
        <v>2743</v>
      </c>
      <c r="H1695" s="320">
        <v>3153</v>
      </c>
      <c r="I1695" s="320">
        <v>3565</v>
      </c>
    </row>
    <row r="1696" spans="1:9" x14ac:dyDescent="0.25">
      <c r="A1696" s="319" t="s">
        <v>494</v>
      </c>
      <c r="B1696" s="319">
        <v>75771</v>
      </c>
      <c r="C1696" s="320">
        <v>1378</v>
      </c>
      <c r="D1696" s="320">
        <v>1443</v>
      </c>
      <c r="E1696" s="320">
        <v>1768</v>
      </c>
      <c r="F1696" s="320">
        <v>2327</v>
      </c>
      <c r="G1696" s="320">
        <v>2743</v>
      </c>
      <c r="H1696" s="320">
        <v>3153</v>
      </c>
      <c r="I1696" s="320">
        <v>3565</v>
      </c>
    </row>
    <row r="1697" spans="1:9" x14ac:dyDescent="0.25">
      <c r="A1697" s="319" t="s">
        <v>494</v>
      </c>
      <c r="B1697" s="319">
        <v>75773</v>
      </c>
      <c r="C1697" s="320">
        <v>1092</v>
      </c>
      <c r="D1697" s="320">
        <v>1092</v>
      </c>
      <c r="E1697" s="320">
        <v>1326</v>
      </c>
      <c r="F1697" s="320">
        <v>1729</v>
      </c>
      <c r="G1697" s="320">
        <v>2093</v>
      </c>
      <c r="H1697" s="320">
        <v>2406</v>
      </c>
      <c r="I1697" s="320">
        <v>2720</v>
      </c>
    </row>
    <row r="1698" spans="1:9" x14ac:dyDescent="0.25">
      <c r="A1698" s="319" t="s">
        <v>494</v>
      </c>
      <c r="B1698" s="319">
        <v>75789</v>
      </c>
      <c r="C1698" s="320">
        <v>1196</v>
      </c>
      <c r="D1698" s="320">
        <v>1248</v>
      </c>
      <c r="E1698" s="320">
        <v>1534</v>
      </c>
      <c r="F1698" s="320">
        <v>2015</v>
      </c>
      <c r="G1698" s="320">
        <v>2379</v>
      </c>
      <c r="H1698" s="320">
        <v>2735</v>
      </c>
      <c r="I1698" s="320">
        <v>3092</v>
      </c>
    </row>
    <row r="1699" spans="1:9" x14ac:dyDescent="0.25">
      <c r="A1699" s="319" t="s">
        <v>494</v>
      </c>
      <c r="B1699" s="319">
        <v>75790</v>
      </c>
      <c r="C1699" s="320">
        <v>1261</v>
      </c>
      <c r="D1699" s="320">
        <v>1313</v>
      </c>
      <c r="E1699" s="320">
        <v>1612</v>
      </c>
      <c r="F1699" s="320">
        <v>2119</v>
      </c>
      <c r="G1699" s="320">
        <v>2496</v>
      </c>
      <c r="H1699" s="320">
        <v>2870</v>
      </c>
      <c r="I1699" s="320">
        <v>3244</v>
      </c>
    </row>
    <row r="1700" spans="1:9" x14ac:dyDescent="0.25">
      <c r="A1700" s="319" t="s">
        <v>494</v>
      </c>
      <c r="B1700" s="319">
        <v>75791</v>
      </c>
      <c r="C1700" s="320">
        <v>1443</v>
      </c>
      <c r="D1700" s="320">
        <v>1508</v>
      </c>
      <c r="E1700" s="320">
        <v>1846</v>
      </c>
      <c r="F1700" s="320">
        <v>2418</v>
      </c>
      <c r="G1700" s="320">
        <v>2860</v>
      </c>
      <c r="H1700" s="320">
        <v>3289</v>
      </c>
      <c r="I1700" s="320">
        <v>3718</v>
      </c>
    </row>
    <row r="1701" spans="1:9" x14ac:dyDescent="0.25">
      <c r="A1701" s="319" t="s">
        <v>494</v>
      </c>
      <c r="B1701" s="319">
        <v>75792</v>
      </c>
      <c r="C1701" s="320">
        <v>1378</v>
      </c>
      <c r="D1701" s="320">
        <v>1443</v>
      </c>
      <c r="E1701" s="320">
        <v>1768</v>
      </c>
      <c r="F1701" s="320">
        <v>2327</v>
      </c>
      <c r="G1701" s="320">
        <v>2743</v>
      </c>
      <c r="H1701" s="320">
        <v>3153</v>
      </c>
      <c r="I1701" s="320">
        <v>3565</v>
      </c>
    </row>
    <row r="1702" spans="1:9" x14ac:dyDescent="0.25">
      <c r="A1702" s="319" t="s">
        <v>495</v>
      </c>
      <c r="B1702" s="319">
        <v>77901</v>
      </c>
      <c r="C1702" s="320">
        <v>1300</v>
      </c>
      <c r="D1702" s="320">
        <v>1313</v>
      </c>
      <c r="E1702" s="320">
        <v>1651</v>
      </c>
      <c r="F1702" s="320">
        <v>2054</v>
      </c>
      <c r="G1702" s="320">
        <v>2275</v>
      </c>
      <c r="H1702" s="320">
        <v>2615</v>
      </c>
      <c r="I1702" s="320">
        <v>2957</v>
      </c>
    </row>
    <row r="1703" spans="1:9" x14ac:dyDescent="0.25">
      <c r="A1703" s="319" t="s">
        <v>495</v>
      </c>
      <c r="B1703" s="319">
        <v>77902</v>
      </c>
      <c r="C1703" s="320">
        <v>1313</v>
      </c>
      <c r="D1703" s="320">
        <v>1326</v>
      </c>
      <c r="E1703" s="320">
        <v>1664</v>
      </c>
      <c r="F1703" s="320">
        <v>2067</v>
      </c>
      <c r="G1703" s="320">
        <v>2288</v>
      </c>
      <c r="H1703" s="320">
        <v>2631</v>
      </c>
      <c r="I1703" s="320">
        <v>2974</v>
      </c>
    </row>
    <row r="1704" spans="1:9" x14ac:dyDescent="0.25">
      <c r="A1704" s="319" t="s">
        <v>495</v>
      </c>
      <c r="B1704" s="319">
        <v>77903</v>
      </c>
      <c r="C1704" s="320">
        <v>1313</v>
      </c>
      <c r="D1704" s="320">
        <v>1326</v>
      </c>
      <c r="E1704" s="320">
        <v>1664</v>
      </c>
      <c r="F1704" s="320">
        <v>2067</v>
      </c>
      <c r="G1704" s="320">
        <v>2288</v>
      </c>
      <c r="H1704" s="320">
        <v>2631</v>
      </c>
      <c r="I1704" s="320">
        <v>2974</v>
      </c>
    </row>
    <row r="1705" spans="1:9" x14ac:dyDescent="0.25">
      <c r="A1705" s="319" t="s">
        <v>495</v>
      </c>
      <c r="B1705" s="319">
        <v>77904</v>
      </c>
      <c r="C1705" s="320">
        <v>1391</v>
      </c>
      <c r="D1705" s="320">
        <v>1404</v>
      </c>
      <c r="E1705" s="320">
        <v>1755</v>
      </c>
      <c r="F1705" s="320">
        <v>2184</v>
      </c>
      <c r="G1705" s="320">
        <v>2418</v>
      </c>
      <c r="H1705" s="320">
        <v>2780</v>
      </c>
      <c r="I1705" s="320">
        <v>3143</v>
      </c>
    </row>
    <row r="1706" spans="1:9" x14ac:dyDescent="0.25">
      <c r="A1706" s="319" t="s">
        <v>495</v>
      </c>
      <c r="B1706" s="319">
        <v>77905</v>
      </c>
      <c r="C1706" s="320">
        <v>1326</v>
      </c>
      <c r="D1706" s="320">
        <v>1339</v>
      </c>
      <c r="E1706" s="320">
        <v>1677</v>
      </c>
      <c r="F1706" s="320">
        <v>2093</v>
      </c>
      <c r="G1706" s="320">
        <v>2301</v>
      </c>
      <c r="H1706" s="320">
        <v>2645</v>
      </c>
      <c r="I1706" s="320">
        <v>2991</v>
      </c>
    </row>
    <row r="1707" spans="1:9" x14ac:dyDescent="0.25">
      <c r="A1707" s="319" t="s">
        <v>495</v>
      </c>
      <c r="B1707" s="319">
        <v>77951</v>
      </c>
      <c r="C1707" s="320">
        <v>1027</v>
      </c>
      <c r="D1707" s="320">
        <v>1118</v>
      </c>
      <c r="E1707" s="320">
        <v>1391</v>
      </c>
      <c r="F1707" s="320">
        <v>1768</v>
      </c>
      <c r="G1707" s="320">
        <v>1989</v>
      </c>
      <c r="H1707" s="320">
        <v>2286</v>
      </c>
      <c r="I1707" s="320">
        <v>2585</v>
      </c>
    </row>
    <row r="1708" spans="1:9" x14ac:dyDescent="0.25">
      <c r="A1708" s="319" t="s">
        <v>495</v>
      </c>
      <c r="B1708" s="319">
        <v>77960</v>
      </c>
      <c r="C1708" s="320">
        <v>1326</v>
      </c>
      <c r="D1708" s="320">
        <v>1339</v>
      </c>
      <c r="E1708" s="320">
        <v>1677</v>
      </c>
      <c r="F1708" s="320">
        <v>2093</v>
      </c>
      <c r="G1708" s="320">
        <v>2301</v>
      </c>
      <c r="H1708" s="320">
        <v>2645</v>
      </c>
      <c r="I1708" s="320">
        <v>2991</v>
      </c>
    </row>
    <row r="1709" spans="1:9" x14ac:dyDescent="0.25">
      <c r="A1709" s="319" t="s">
        <v>495</v>
      </c>
      <c r="B1709" s="319">
        <v>77963</v>
      </c>
      <c r="C1709" s="320">
        <v>1313</v>
      </c>
      <c r="D1709" s="320">
        <v>1326</v>
      </c>
      <c r="E1709" s="320">
        <v>1664</v>
      </c>
      <c r="F1709" s="320">
        <v>2067</v>
      </c>
      <c r="G1709" s="320">
        <v>2288</v>
      </c>
      <c r="H1709" s="320">
        <v>2631</v>
      </c>
      <c r="I1709" s="320">
        <v>2974</v>
      </c>
    </row>
    <row r="1710" spans="1:9" x14ac:dyDescent="0.25">
      <c r="A1710" s="319" t="s">
        <v>495</v>
      </c>
      <c r="B1710" s="319">
        <v>77968</v>
      </c>
      <c r="C1710" s="320">
        <v>1027</v>
      </c>
      <c r="D1710" s="320">
        <v>1118</v>
      </c>
      <c r="E1710" s="320">
        <v>1391</v>
      </c>
      <c r="F1710" s="320">
        <v>1768</v>
      </c>
      <c r="G1710" s="320">
        <v>1989</v>
      </c>
      <c r="H1710" s="320">
        <v>2286</v>
      </c>
      <c r="I1710" s="320">
        <v>2585</v>
      </c>
    </row>
    <row r="1711" spans="1:9" x14ac:dyDescent="0.25">
      <c r="A1711" s="319" t="s">
        <v>495</v>
      </c>
      <c r="B1711" s="319">
        <v>77973</v>
      </c>
      <c r="C1711" s="320">
        <v>1274</v>
      </c>
      <c r="D1711" s="320">
        <v>1287</v>
      </c>
      <c r="E1711" s="320">
        <v>1625</v>
      </c>
      <c r="F1711" s="320">
        <v>2015</v>
      </c>
      <c r="G1711" s="320">
        <v>2223</v>
      </c>
      <c r="H1711" s="320">
        <v>2555</v>
      </c>
      <c r="I1711" s="320">
        <v>2889</v>
      </c>
    </row>
    <row r="1712" spans="1:9" x14ac:dyDescent="0.25">
      <c r="A1712" s="319" t="s">
        <v>495</v>
      </c>
      <c r="B1712" s="319">
        <v>77974</v>
      </c>
      <c r="C1712" s="320">
        <v>1378</v>
      </c>
      <c r="D1712" s="320">
        <v>1391</v>
      </c>
      <c r="E1712" s="320">
        <v>1742</v>
      </c>
      <c r="F1712" s="320">
        <v>2171</v>
      </c>
      <c r="G1712" s="320">
        <v>2392</v>
      </c>
      <c r="H1712" s="320">
        <v>2750</v>
      </c>
      <c r="I1712" s="320">
        <v>3109</v>
      </c>
    </row>
    <row r="1713" spans="1:9" x14ac:dyDescent="0.25">
      <c r="A1713" s="319" t="s">
        <v>495</v>
      </c>
      <c r="B1713" s="319">
        <v>77976</v>
      </c>
      <c r="C1713" s="320">
        <v>1378</v>
      </c>
      <c r="D1713" s="320">
        <v>1391</v>
      </c>
      <c r="E1713" s="320">
        <v>1729</v>
      </c>
      <c r="F1713" s="320">
        <v>2158</v>
      </c>
      <c r="G1713" s="320">
        <v>2379</v>
      </c>
      <c r="H1713" s="320">
        <v>2735</v>
      </c>
      <c r="I1713" s="320">
        <v>3092</v>
      </c>
    </row>
    <row r="1714" spans="1:9" x14ac:dyDescent="0.25">
      <c r="A1714" s="319" t="s">
        <v>495</v>
      </c>
      <c r="B1714" s="319">
        <v>77977</v>
      </c>
      <c r="C1714" s="320">
        <v>1209</v>
      </c>
      <c r="D1714" s="320">
        <v>1222</v>
      </c>
      <c r="E1714" s="320">
        <v>1521</v>
      </c>
      <c r="F1714" s="320">
        <v>1898</v>
      </c>
      <c r="G1714" s="320">
        <v>2093</v>
      </c>
      <c r="H1714" s="320">
        <v>2406</v>
      </c>
      <c r="I1714" s="320">
        <v>2720</v>
      </c>
    </row>
    <row r="1715" spans="1:9" x14ac:dyDescent="0.25">
      <c r="A1715" s="319" t="s">
        <v>495</v>
      </c>
      <c r="B1715" s="319">
        <v>77979</v>
      </c>
      <c r="C1715" s="320">
        <v>1027</v>
      </c>
      <c r="D1715" s="320">
        <v>1118</v>
      </c>
      <c r="E1715" s="320">
        <v>1391</v>
      </c>
      <c r="F1715" s="320">
        <v>1768</v>
      </c>
      <c r="G1715" s="320">
        <v>1989</v>
      </c>
      <c r="H1715" s="320">
        <v>2286</v>
      </c>
      <c r="I1715" s="320">
        <v>2585</v>
      </c>
    </row>
    <row r="1716" spans="1:9" x14ac:dyDescent="0.25">
      <c r="A1716" s="319" t="s">
        <v>495</v>
      </c>
      <c r="B1716" s="319">
        <v>77988</v>
      </c>
      <c r="C1716" s="320">
        <v>1209</v>
      </c>
      <c r="D1716" s="320">
        <v>1209</v>
      </c>
      <c r="E1716" s="320">
        <v>1521</v>
      </c>
      <c r="F1716" s="320">
        <v>1898</v>
      </c>
      <c r="G1716" s="320">
        <v>2093</v>
      </c>
      <c r="H1716" s="320">
        <v>2406</v>
      </c>
      <c r="I1716" s="320">
        <v>2720</v>
      </c>
    </row>
    <row r="1717" spans="1:9" x14ac:dyDescent="0.25">
      <c r="A1717" s="319" t="s">
        <v>495</v>
      </c>
      <c r="B1717" s="319">
        <v>77993</v>
      </c>
      <c r="C1717" s="320">
        <v>1079</v>
      </c>
      <c r="D1717" s="320">
        <v>1118</v>
      </c>
      <c r="E1717" s="320">
        <v>1391</v>
      </c>
      <c r="F1717" s="320">
        <v>1768</v>
      </c>
      <c r="G1717" s="320">
        <v>1989</v>
      </c>
      <c r="H1717" s="320">
        <v>2286</v>
      </c>
      <c r="I1717" s="320">
        <v>2585</v>
      </c>
    </row>
    <row r="1718" spans="1:9" x14ac:dyDescent="0.25">
      <c r="A1718" s="319" t="s">
        <v>495</v>
      </c>
      <c r="B1718" s="319">
        <v>77995</v>
      </c>
      <c r="C1718" s="320">
        <v>1027</v>
      </c>
      <c r="D1718" s="320">
        <v>1118</v>
      </c>
      <c r="E1718" s="320">
        <v>1391</v>
      </c>
      <c r="F1718" s="320">
        <v>1768</v>
      </c>
      <c r="G1718" s="320">
        <v>1989</v>
      </c>
      <c r="H1718" s="320">
        <v>2286</v>
      </c>
      <c r="I1718" s="320">
        <v>2585</v>
      </c>
    </row>
    <row r="1719" spans="1:9" x14ac:dyDescent="0.25">
      <c r="A1719" s="319" t="s">
        <v>495</v>
      </c>
      <c r="B1719" s="319">
        <v>78107</v>
      </c>
      <c r="C1719" s="320">
        <v>1313</v>
      </c>
      <c r="D1719" s="320">
        <v>1326</v>
      </c>
      <c r="E1719" s="320">
        <v>1664</v>
      </c>
      <c r="F1719" s="320">
        <v>2067</v>
      </c>
      <c r="G1719" s="320">
        <v>2288</v>
      </c>
      <c r="H1719" s="320">
        <v>2631</v>
      </c>
      <c r="I1719" s="320">
        <v>2974</v>
      </c>
    </row>
    <row r="1720" spans="1:9" x14ac:dyDescent="0.25">
      <c r="A1720" s="319" t="s">
        <v>495</v>
      </c>
      <c r="B1720" s="319">
        <v>78119</v>
      </c>
      <c r="C1720" s="320">
        <v>1313</v>
      </c>
      <c r="D1720" s="320">
        <v>1326</v>
      </c>
      <c r="E1720" s="320">
        <v>1664</v>
      </c>
      <c r="F1720" s="320">
        <v>2067</v>
      </c>
      <c r="G1720" s="320">
        <v>2288</v>
      </c>
      <c r="H1720" s="320">
        <v>2631</v>
      </c>
      <c r="I1720" s="320">
        <v>2974</v>
      </c>
    </row>
    <row r="1721" spans="1:9" x14ac:dyDescent="0.25">
      <c r="A1721" s="319" t="s">
        <v>495</v>
      </c>
      <c r="B1721" s="319">
        <v>78164</v>
      </c>
      <c r="C1721" s="320">
        <v>1079</v>
      </c>
      <c r="D1721" s="320">
        <v>1118</v>
      </c>
      <c r="E1721" s="320">
        <v>1391</v>
      </c>
      <c r="F1721" s="320">
        <v>1768</v>
      </c>
      <c r="G1721" s="320">
        <v>1989</v>
      </c>
      <c r="H1721" s="320">
        <v>2286</v>
      </c>
      <c r="I1721" s="320">
        <v>2585</v>
      </c>
    </row>
    <row r="1722" spans="1:9" x14ac:dyDescent="0.25">
      <c r="A1722" s="319" t="s">
        <v>496</v>
      </c>
      <c r="B1722" s="319">
        <v>76524</v>
      </c>
      <c r="C1722" s="320">
        <v>1235</v>
      </c>
      <c r="D1722" s="320">
        <v>1430</v>
      </c>
      <c r="E1722" s="320">
        <v>1781</v>
      </c>
      <c r="F1722" s="320">
        <v>2327</v>
      </c>
      <c r="G1722" s="320">
        <v>2457</v>
      </c>
      <c r="H1722" s="320">
        <v>2824</v>
      </c>
      <c r="I1722" s="320">
        <v>3194</v>
      </c>
    </row>
    <row r="1723" spans="1:9" x14ac:dyDescent="0.25">
      <c r="A1723" s="319" t="s">
        <v>496</v>
      </c>
      <c r="B1723" s="319">
        <v>76557</v>
      </c>
      <c r="C1723" s="320">
        <v>1014</v>
      </c>
      <c r="D1723" s="320">
        <v>1092</v>
      </c>
      <c r="E1723" s="320">
        <v>1378</v>
      </c>
      <c r="F1723" s="320">
        <v>1859</v>
      </c>
      <c r="G1723" s="320">
        <v>2093</v>
      </c>
      <c r="H1723" s="320">
        <v>2406</v>
      </c>
      <c r="I1723" s="320">
        <v>2720</v>
      </c>
    </row>
    <row r="1724" spans="1:9" x14ac:dyDescent="0.25">
      <c r="A1724" s="319" t="s">
        <v>496</v>
      </c>
      <c r="B1724" s="319">
        <v>76561</v>
      </c>
      <c r="C1724" s="320">
        <v>949</v>
      </c>
      <c r="D1724" s="320">
        <v>949</v>
      </c>
      <c r="E1724" s="320">
        <v>1196</v>
      </c>
      <c r="F1724" s="320">
        <v>1690</v>
      </c>
      <c r="G1724" s="320">
        <v>2028</v>
      </c>
      <c r="H1724" s="320">
        <v>2332</v>
      </c>
      <c r="I1724" s="320">
        <v>2636</v>
      </c>
    </row>
    <row r="1725" spans="1:9" x14ac:dyDescent="0.25">
      <c r="A1725" s="319" t="s">
        <v>496</v>
      </c>
      <c r="B1725" s="319">
        <v>76621</v>
      </c>
      <c r="C1725" s="320">
        <v>1144</v>
      </c>
      <c r="D1725" s="320">
        <v>1313</v>
      </c>
      <c r="E1725" s="320">
        <v>1651</v>
      </c>
      <c r="F1725" s="320">
        <v>2132</v>
      </c>
      <c r="G1725" s="320">
        <v>2197</v>
      </c>
      <c r="H1725" s="320">
        <v>2525</v>
      </c>
      <c r="I1725" s="320">
        <v>2856</v>
      </c>
    </row>
    <row r="1726" spans="1:9" x14ac:dyDescent="0.25">
      <c r="A1726" s="319" t="s">
        <v>496</v>
      </c>
      <c r="B1726" s="319">
        <v>76622</v>
      </c>
      <c r="C1726" s="320">
        <v>1040</v>
      </c>
      <c r="D1726" s="320">
        <v>1157</v>
      </c>
      <c r="E1726" s="320">
        <v>1443</v>
      </c>
      <c r="F1726" s="320">
        <v>1924</v>
      </c>
      <c r="G1726" s="320">
        <v>2106</v>
      </c>
      <c r="H1726" s="320">
        <v>2421</v>
      </c>
      <c r="I1726" s="320">
        <v>2737</v>
      </c>
    </row>
    <row r="1727" spans="1:9" x14ac:dyDescent="0.25">
      <c r="A1727" s="319" t="s">
        <v>496</v>
      </c>
      <c r="B1727" s="319">
        <v>76624</v>
      </c>
      <c r="C1727" s="320">
        <v>1027</v>
      </c>
      <c r="D1727" s="320">
        <v>1183</v>
      </c>
      <c r="E1727" s="320">
        <v>1482</v>
      </c>
      <c r="F1727" s="320">
        <v>1911</v>
      </c>
      <c r="G1727" s="320">
        <v>1976</v>
      </c>
      <c r="H1727" s="320">
        <v>2272</v>
      </c>
      <c r="I1727" s="320">
        <v>2568</v>
      </c>
    </row>
    <row r="1728" spans="1:9" x14ac:dyDescent="0.25">
      <c r="A1728" s="319" t="s">
        <v>496</v>
      </c>
      <c r="B1728" s="319">
        <v>76630</v>
      </c>
      <c r="C1728" s="320">
        <v>1183</v>
      </c>
      <c r="D1728" s="320">
        <v>1365</v>
      </c>
      <c r="E1728" s="320">
        <v>1716</v>
      </c>
      <c r="F1728" s="320">
        <v>2210</v>
      </c>
      <c r="G1728" s="320">
        <v>2288</v>
      </c>
      <c r="H1728" s="320">
        <v>2631</v>
      </c>
      <c r="I1728" s="320">
        <v>2974</v>
      </c>
    </row>
    <row r="1729" spans="1:9" x14ac:dyDescent="0.25">
      <c r="A1729" s="319" t="s">
        <v>496</v>
      </c>
      <c r="B1729" s="319">
        <v>76633</v>
      </c>
      <c r="C1729" s="320">
        <v>1157</v>
      </c>
      <c r="D1729" s="320">
        <v>1326</v>
      </c>
      <c r="E1729" s="320">
        <v>1664</v>
      </c>
      <c r="F1729" s="320">
        <v>2145</v>
      </c>
      <c r="G1729" s="320">
        <v>2210</v>
      </c>
      <c r="H1729" s="320">
        <v>2541</v>
      </c>
      <c r="I1729" s="320">
        <v>2873</v>
      </c>
    </row>
    <row r="1730" spans="1:9" x14ac:dyDescent="0.25">
      <c r="A1730" s="319" t="s">
        <v>496</v>
      </c>
      <c r="B1730" s="319">
        <v>76638</v>
      </c>
      <c r="C1730" s="320">
        <v>1365</v>
      </c>
      <c r="D1730" s="320">
        <v>1573</v>
      </c>
      <c r="E1730" s="320">
        <v>1976</v>
      </c>
      <c r="F1730" s="320">
        <v>2548</v>
      </c>
      <c r="G1730" s="320">
        <v>2626</v>
      </c>
      <c r="H1730" s="320">
        <v>3019</v>
      </c>
      <c r="I1730" s="320">
        <v>3413</v>
      </c>
    </row>
    <row r="1731" spans="1:9" x14ac:dyDescent="0.25">
      <c r="A1731" s="319" t="s">
        <v>496</v>
      </c>
      <c r="B1731" s="319">
        <v>76640</v>
      </c>
      <c r="C1731" s="320">
        <v>1040</v>
      </c>
      <c r="D1731" s="320">
        <v>1209</v>
      </c>
      <c r="E1731" s="320">
        <v>1508</v>
      </c>
      <c r="F1731" s="320">
        <v>1950</v>
      </c>
      <c r="G1731" s="320">
        <v>2002</v>
      </c>
      <c r="H1731" s="320">
        <v>2302</v>
      </c>
      <c r="I1731" s="320">
        <v>2602</v>
      </c>
    </row>
    <row r="1732" spans="1:9" x14ac:dyDescent="0.25">
      <c r="A1732" s="319" t="s">
        <v>496</v>
      </c>
      <c r="B1732" s="319">
        <v>76643</v>
      </c>
      <c r="C1732" s="320">
        <v>1521</v>
      </c>
      <c r="D1732" s="320">
        <v>1755</v>
      </c>
      <c r="E1732" s="320">
        <v>2197</v>
      </c>
      <c r="F1732" s="320">
        <v>2834</v>
      </c>
      <c r="G1732" s="320">
        <v>2925</v>
      </c>
      <c r="H1732" s="320">
        <v>3363</v>
      </c>
      <c r="I1732" s="320">
        <v>3802</v>
      </c>
    </row>
    <row r="1733" spans="1:9" x14ac:dyDescent="0.25">
      <c r="A1733" s="319" t="s">
        <v>496</v>
      </c>
      <c r="B1733" s="319">
        <v>76654</v>
      </c>
      <c r="C1733" s="320">
        <v>1053</v>
      </c>
      <c r="D1733" s="320">
        <v>1222</v>
      </c>
      <c r="E1733" s="320">
        <v>1534</v>
      </c>
      <c r="F1733" s="320">
        <v>1976</v>
      </c>
      <c r="G1733" s="320">
        <v>2028</v>
      </c>
      <c r="H1733" s="320">
        <v>2332</v>
      </c>
      <c r="I1733" s="320">
        <v>2636</v>
      </c>
    </row>
    <row r="1734" spans="1:9" x14ac:dyDescent="0.25">
      <c r="A1734" s="319" t="s">
        <v>496</v>
      </c>
      <c r="B1734" s="319">
        <v>76655</v>
      </c>
      <c r="C1734" s="320">
        <v>1326</v>
      </c>
      <c r="D1734" s="320">
        <v>1534</v>
      </c>
      <c r="E1734" s="320">
        <v>1924</v>
      </c>
      <c r="F1734" s="320">
        <v>2496</v>
      </c>
      <c r="G1734" s="320">
        <v>2613</v>
      </c>
      <c r="H1734" s="320">
        <v>3004</v>
      </c>
      <c r="I1734" s="320">
        <v>3396</v>
      </c>
    </row>
    <row r="1735" spans="1:9" x14ac:dyDescent="0.25">
      <c r="A1735" s="319" t="s">
        <v>496</v>
      </c>
      <c r="B1735" s="319">
        <v>76657</v>
      </c>
      <c r="C1735" s="320">
        <v>1300</v>
      </c>
      <c r="D1735" s="320">
        <v>1495</v>
      </c>
      <c r="E1735" s="320">
        <v>1872</v>
      </c>
      <c r="F1735" s="320">
        <v>2405</v>
      </c>
      <c r="G1735" s="320">
        <v>2496</v>
      </c>
      <c r="H1735" s="320">
        <v>2870</v>
      </c>
      <c r="I1735" s="320">
        <v>3244</v>
      </c>
    </row>
    <row r="1736" spans="1:9" x14ac:dyDescent="0.25">
      <c r="A1736" s="319" t="s">
        <v>496</v>
      </c>
      <c r="B1736" s="319">
        <v>76664</v>
      </c>
      <c r="C1736" s="320">
        <v>1066</v>
      </c>
      <c r="D1736" s="320">
        <v>1235</v>
      </c>
      <c r="E1736" s="320">
        <v>1547</v>
      </c>
      <c r="F1736" s="320">
        <v>1989</v>
      </c>
      <c r="G1736" s="320">
        <v>2054</v>
      </c>
      <c r="H1736" s="320">
        <v>2362</v>
      </c>
      <c r="I1736" s="320">
        <v>2670</v>
      </c>
    </row>
    <row r="1737" spans="1:9" x14ac:dyDescent="0.25">
      <c r="A1737" s="319" t="s">
        <v>496</v>
      </c>
      <c r="B1737" s="319">
        <v>76673</v>
      </c>
      <c r="C1737" s="320">
        <v>832</v>
      </c>
      <c r="D1737" s="320">
        <v>936</v>
      </c>
      <c r="E1737" s="320">
        <v>1183</v>
      </c>
      <c r="F1737" s="320">
        <v>1534</v>
      </c>
      <c r="G1737" s="320">
        <v>1586</v>
      </c>
      <c r="H1737" s="320">
        <v>1823</v>
      </c>
      <c r="I1737" s="320">
        <v>2061</v>
      </c>
    </row>
    <row r="1738" spans="1:9" x14ac:dyDescent="0.25">
      <c r="A1738" s="319" t="s">
        <v>496</v>
      </c>
      <c r="B1738" s="319">
        <v>76682</v>
      </c>
      <c r="C1738" s="320">
        <v>1183</v>
      </c>
      <c r="D1738" s="320">
        <v>1365</v>
      </c>
      <c r="E1738" s="320">
        <v>1703</v>
      </c>
      <c r="F1738" s="320">
        <v>2249</v>
      </c>
      <c r="G1738" s="320">
        <v>2418</v>
      </c>
      <c r="H1738" s="320">
        <v>2780</v>
      </c>
      <c r="I1738" s="320">
        <v>3143</v>
      </c>
    </row>
    <row r="1739" spans="1:9" x14ac:dyDescent="0.25">
      <c r="A1739" s="319" t="s">
        <v>496</v>
      </c>
      <c r="B1739" s="319">
        <v>76689</v>
      </c>
      <c r="C1739" s="320">
        <v>1183</v>
      </c>
      <c r="D1739" s="320">
        <v>1365</v>
      </c>
      <c r="E1739" s="320">
        <v>1703</v>
      </c>
      <c r="F1739" s="320">
        <v>2210</v>
      </c>
      <c r="G1739" s="320">
        <v>2301</v>
      </c>
      <c r="H1739" s="320">
        <v>2645</v>
      </c>
      <c r="I1739" s="320">
        <v>2991</v>
      </c>
    </row>
    <row r="1740" spans="1:9" x14ac:dyDescent="0.25">
      <c r="A1740" s="319" t="s">
        <v>496</v>
      </c>
      <c r="B1740" s="319">
        <v>76691</v>
      </c>
      <c r="C1740" s="320">
        <v>1066</v>
      </c>
      <c r="D1740" s="320">
        <v>1235</v>
      </c>
      <c r="E1740" s="320">
        <v>1547</v>
      </c>
      <c r="F1740" s="320">
        <v>1989</v>
      </c>
      <c r="G1740" s="320">
        <v>2054</v>
      </c>
      <c r="H1740" s="320">
        <v>2362</v>
      </c>
      <c r="I1740" s="320">
        <v>2670</v>
      </c>
    </row>
    <row r="1741" spans="1:9" x14ac:dyDescent="0.25">
      <c r="A1741" s="319" t="s">
        <v>496</v>
      </c>
      <c r="B1741" s="319">
        <v>76701</v>
      </c>
      <c r="C1741" s="320">
        <v>1326</v>
      </c>
      <c r="D1741" s="320">
        <v>1534</v>
      </c>
      <c r="E1741" s="320">
        <v>1924</v>
      </c>
      <c r="F1741" s="320">
        <v>2483</v>
      </c>
      <c r="G1741" s="320">
        <v>2561</v>
      </c>
      <c r="H1741" s="320">
        <v>2944</v>
      </c>
      <c r="I1741" s="320">
        <v>3329</v>
      </c>
    </row>
    <row r="1742" spans="1:9" x14ac:dyDescent="0.25">
      <c r="A1742" s="319" t="s">
        <v>496</v>
      </c>
      <c r="B1742" s="319">
        <v>76702</v>
      </c>
      <c r="C1742" s="320">
        <v>1144</v>
      </c>
      <c r="D1742" s="320">
        <v>1313</v>
      </c>
      <c r="E1742" s="320">
        <v>1651</v>
      </c>
      <c r="F1742" s="320">
        <v>2132</v>
      </c>
      <c r="G1742" s="320">
        <v>2197</v>
      </c>
      <c r="H1742" s="320">
        <v>2525</v>
      </c>
      <c r="I1742" s="320">
        <v>2856</v>
      </c>
    </row>
    <row r="1743" spans="1:9" x14ac:dyDescent="0.25">
      <c r="A1743" s="319" t="s">
        <v>496</v>
      </c>
      <c r="B1743" s="319">
        <v>76703</v>
      </c>
      <c r="C1743" s="320">
        <v>1144</v>
      </c>
      <c r="D1743" s="320">
        <v>1313</v>
      </c>
      <c r="E1743" s="320">
        <v>1651</v>
      </c>
      <c r="F1743" s="320">
        <v>2132</v>
      </c>
      <c r="G1743" s="320">
        <v>2197</v>
      </c>
      <c r="H1743" s="320">
        <v>2525</v>
      </c>
      <c r="I1743" s="320">
        <v>2856</v>
      </c>
    </row>
    <row r="1744" spans="1:9" x14ac:dyDescent="0.25">
      <c r="A1744" s="319" t="s">
        <v>496</v>
      </c>
      <c r="B1744" s="319">
        <v>76704</v>
      </c>
      <c r="C1744" s="320">
        <v>910</v>
      </c>
      <c r="D1744" s="320">
        <v>1053</v>
      </c>
      <c r="E1744" s="320">
        <v>1313</v>
      </c>
      <c r="F1744" s="320">
        <v>1690</v>
      </c>
      <c r="G1744" s="320">
        <v>1755</v>
      </c>
      <c r="H1744" s="320">
        <v>2017</v>
      </c>
      <c r="I1744" s="320">
        <v>2281</v>
      </c>
    </row>
    <row r="1745" spans="1:9" x14ac:dyDescent="0.25">
      <c r="A1745" s="319" t="s">
        <v>496</v>
      </c>
      <c r="B1745" s="319">
        <v>76705</v>
      </c>
      <c r="C1745" s="320">
        <v>949</v>
      </c>
      <c r="D1745" s="320">
        <v>1105</v>
      </c>
      <c r="E1745" s="320">
        <v>1378</v>
      </c>
      <c r="F1745" s="320">
        <v>1781</v>
      </c>
      <c r="G1745" s="320">
        <v>1833</v>
      </c>
      <c r="H1745" s="320">
        <v>2107</v>
      </c>
      <c r="I1745" s="320">
        <v>2382</v>
      </c>
    </row>
    <row r="1746" spans="1:9" x14ac:dyDescent="0.25">
      <c r="A1746" s="319" t="s">
        <v>496</v>
      </c>
      <c r="B1746" s="319">
        <v>76706</v>
      </c>
      <c r="C1746" s="320">
        <v>1092</v>
      </c>
      <c r="D1746" s="320">
        <v>1261</v>
      </c>
      <c r="E1746" s="320">
        <v>1573</v>
      </c>
      <c r="F1746" s="320">
        <v>2028</v>
      </c>
      <c r="G1746" s="320">
        <v>2093</v>
      </c>
      <c r="H1746" s="320">
        <v>2406</v>
      </c>
      <c r="I1746" s="320">
        <v>2720</v>
      </c>
    </row>
    <row r="1747" spans="1:9" x14ac:dyDescent="0.25">
      <c r="A1747" s="319" t="s">
        <v>496</v>
      </c>
      <c r="B1747" s="319">
        <v>76707</v>
      </c>
      <c r="C1747" s="320">
        <v>1105</v>
      </c>
      <c r="D1747" s="320">
        <v>1274</v>
      </c>
      <c r="E1747" s="320">
        <v>1599</v>
      </c>
      <c r="F1747" s="320">
        <v>2067</v>
      </c>
      <c r="G1747" s="320">
        <v>2132</v>
      </c>
      <c r="H1747" s="320">
        <v>2451</v>
      </c>
      <c r="I1747" s="320">
        <v>2771</v>
      </c>
    </row>
    <row r="1748" spans="1:9" x14ac:dyDescent="0.25">
      <c r="A1748" s="319" t="s">
        <v>496</v>
      </c>
      <c r="B1748" s="319">
        <v>76708</v>
      </c>
      <c r="C1748" s="320">
        <v>1144</v>
      </c>
      <c r="D1748" s="320">
        <v>1313</v>
      </c>
      <c r="E1748" s="320">
        <v>1651</v>
      </c>
      <c r="F1748" s="320">
        <v>2132</v>
      </c>
      <c r="G1748" s="320">
        <v>2197</v>
      </c>
      <c r="H1748" s="320">
        <v>2525</v>
      </c>
      <c r="I1748" s="320">
        <v>2856</v>
      </c>
    </row>
    <row r="1749" spans="1:9" x14ac:dyDescent="0.25">
      <c r="A1749" s="319" t="s">
        <v>496</v>
      </c>
      <c r="B1749" s="319">
        <v>76710</v>
      </c>
      <c r="C1749" s="320">
        <v>1053</v>
      </c>
      <c r="D1749" s="320">
        <v>1209</v>
      </c>
      <c r="E1749" s="320">
        <v>1521</v>
      </c>
      <c r="F1749" s="320">
        <v>1963</v>
      </c>
      <c r="G1749" s="320">
        <v>2028</v>
      </c>
      <c r="H1749" s="320">
        <v>2332</v>
      </c>
      <c r="I1749" s="320">
        <v>2636</v>
      </c>
    </row>
    <row r="1750" spans="1:9" x14ac:dyDescent="0.25">
      <c r="A1750" s="319" t="s">
        <v>496</v>
      </c>
      <c r="B1750" s="319">
        <v>76711</v>
      </c>
      <c r="C1750" s="320">
        <v>1391</v>
      </c>
      <c r="D1750" s="320">
        <v>1612</v>
      </c>
      <c r="E1750" s="320">
        <v>2015</v>
      </c>
      <c r="F1750" s="320">
        <v>2600</v>
      </c>
      <c r="G1750" s="320">
        <v>2678</v>
      </c>
      <c r="H1750" s="320">
        <v>3079</v>
      </c>
      <c r="I1750" s="320">
        <v>3481</v>
      </c>
    </row>
    <row r="1751" spans="1:9" x14ac:dyDescent="0.25">
      <c r="A1751" s="319" t="s">
        <v>496</v>
      </c>
      <c r="B1751" s="319">
        <v>76712</v>
      </c>
      <c r="C1751" s="320">
        <v>1313</v>
      </c>
      <c r="D1751" s="320">
        <v>1521</v>
      </c>
      <c r="E1751" s="320">
        <v>1898</v>
      </c>
      <c r="F1751" s="320">
        <v>2444</v>
      </c>
      <c r="G1751" s="320">
        <v>2522</v>
      </c>
      <c r="H1751" s="320">
        <v>2900</v>
      </c>
      <c r="I1751" s="320">
        <v>3278</v>
      </c>
    </row>
    <row r="1752" spans="1:9" x14ac:dyDescent="0.25">
      <c r="A1752" s="319" t="s">
        <v>496</v>
      </c>
      <c r="B1752" s="319">
        <v>76714</v>
      </c>
      <c r="C1752" s="320">
        <v>1144</v>
      </c>
      <c r="D1752" s="320">
        <v>1313</v>
      </c>
      <c r="E1752" s="320">
        <v>1651</v>
      </c>
      <c r="F1752" s="320">
        <v>2132</v>
      </c>
      <c r="G1752" s="320">
        <v>2197</v>
      </c>
      <c r="H1752" s="320">
        <v>2525</v>
      </c>
      <c r="I1752" s="320">
        <v>2856</v>
      </c>
    </row>
    <row r="1753" spans="1:9" x14ac:dyDescent="0.25">
      <c r="A1753" s="319" t="s">
        <v>496</v>
      </c>
      <c r="B1753" s="319">
        <v>76716</v>
      </c>
      <c r="C1753" s="320">
        <v>1144</v>
      </c>
      <c r="D1753" s="320">
        <v>1313</v>
      </c>
      <c r="E1753" s="320">
        <v>1651</v>
      </c>
      <c r="F1753" s="320">
        <v>2132</v>
      </c>
      <c r="G1753" s="320">
        <v>2197</v>
      </c>
      <c r="H1753" s="320">
        <v>2525</v>
      </c>
      <c r="I1753" s="320">
        <v>2856</v>
      </c>
    </row>
    <row r="1754" spans="1:9" x14ac:dyDescent="0.25">
      <c r="A1754" s="319" t="s">
        <v>496</v>
      </c>
      <c r="B1754" s="319">
        <v>76798</v>
      </c>
      <c r="C1754" s="320">
        <v>1092</v>
      </c>
      <c r="D1754" s="320">
        <v>1261</v>
      </c>
      <c r="E1754" s="320">
        <v>1573</v>
      </c>
      <c r="F1754" s="320">
        <v>2028</v>
      </c>
      <c r="G1754" s="320">
        <v>2093</v>
      </c>
      <c r="H1754" s="320">
        <v>2406</v>
      </c>
      <c r="I1754" s="320">
        <v>2720</v>
      </c>
    </row>
    <row r="1755" spans="1:9" x14ac:dyDescent="0.25">
      <c r="A1755" s="319" t="s">
        <v>497</v>
      </c>
      <c r="B1755" s="319">
        <v>76228</v>
      </c>
      <c r="C1755" s="320">
        <v>1105</v>
      </c>
      <c r="D1755" s="320">
        <v>1157</v>
      </c>
      <c r="E1755" s="320">
        <v>1430</v>
      </c>
      <c r="F1755" s="320">
        <v>1950</v>
      </c>
      <c r="G1755" s="320">
        <v>2223</v>
      </c>
      <c r="H1755" s="320">
        <v>2555</v>
      </c>
      <c r="I1755" s="320">
        <v>2889</v>
      </c>
    </row>
    <row r="1756" spans="1:9" x14ac:dyDescent="0.25">
      <c r="A1756" s="319" t="s">
        <v>497</v>
      </c>
      <c r="B1756" s="319">
        <v>76230</v>
      </c>
      <c r="C1756" s="320">
        <v>1209</v>
      </c>
      <c r="D1756" s="320">
        <v>1274</v>
      </c>
      <c r="E1756" s="320">
        <v>1573</v>
      </c>
      <c r="F1756" s="320">
        <v>2145</v>
      </c>
      <c r="G1756" s="320">
        <v>2444</v>
      </c>
      <c r="H1756" s="320">
        <v>2810</v>
      </c>
      <c r="I1756" s="320">
        <v>3177</v>
      </c>
    </row>
    <row r="1757" spans="1:9" x14ac:dyDescent="0.25">
      <c r="A1757" s="319" t="s">
        <v>497</v>
      </c>
      <c r="B1757" s="319">
        <v>76261</v>
      </c>
      <c r="C1757" s="320">
        <v>1079</v>
      </c>
      <c r="D1757" s="320">
        <v>1144</v>
      </c>
      <c r="E1757" s="320">
        <v>1404</v>
      </c>
      <c r="F1757" s="320">
        <v>1911</v>
      </c>
      <c r="G1757" s="320">
        <v>2184</v>
      </c>
      <c r="H1757" s="320">
        <v>2511</v>
      </c>
      <c r="I1757" s="320">
        <v>2839</v>
      </c>
    </row>
    <row r="1758" spans="1:9" x14ac:dyDescent="0.25">
      <c r="A1758" s="319" t="s">
        <v>497</v>
      </c>
      <c r="B1758" s="319">
        <v>76301</v>
      </c>
      <c r="C1758" s="320">
        <v>910</v>
      </c>
      <c r="D1758" s="320">
        <v>962</v>
      </c>
      <c r="E1758" s="320">
        <v>1183</v>
      </c>
      <c r="F1758" s="320">
        <v>1612</v>
      </c>
      <c r="G1758" s="320">
        <v>1833</v>
      </c>
      <c r="H1758" s="320">
        <v>2107</v>
      </c>
      <c r="I1758" s="320">
        <v>2382</v>
      </c>
    </row>
    <row r="1759" spans="1:9" x14ac:dyDescent="0.25">
      <c r="A1759" s="319" t="s">
        <v>497</v>
      </c>
      <c r="B1759" s="319">
        <v>76302</v>
      </c>
      <c r="C1759" s="320">
        <v>1079</v>
      </c>
      <c r="D1759" s="320">
        <v>1144</v>
      </c>
      <c r="E1759" s="320">
        <v>1404</v>
      </c>
      <c r="F1759" s="320">
        <v>1924</v>
      </c>
      <c r="G1759" s="320">
        <v>2184</v>
      </c>
      <c r="H1759" s="320">
        <v>2511</v>
      </c>
      <c r="I1759" s="320">
        <v>2839</v>
      </c>
    </row>
    <row r="1760" spans="1:9" x14ac:dyDescent="0.25">
      <c r="A1760" s="319" t="s">
        <v>497</v>
      </c>
      <c r="B1760" s="319">
        <v>76305</v>
      </c>
      <c r="C1760" s="320">
        <v>910</v>
      </c>
      <c r="D1760" s="320">
        <v>962</v>
      </c>
      <c r="E1760" s="320">
        <v>1183</v>
      </c>
      <c r="F1760" s="320">
        <v>1612</v>
      </c>
      <c r="G1760" s="320">
        <v>1833</v>
      </c>
      <c r="H1760" s="320">
        <v>2107</v>
      </c>
      <c r="I1760" s="320">
        <v>2382</v>
      </c>
    </row>
    <row r="1761" spans="1:9" x14ac:dyDescent="0.25">
      <c r="A1761" s="319" t="s">
        <v>497</v>
      </c>
      <c r="B1761" s="319">
        <v>76306</v>
      </c>
      <c r="C1761" s="320">
        <v>1040</v>
      </c>
      <c r="D1761" s="320">
        <v>1105</v>
      </c>
      <c r="E1761" s="320">
        <v>1352</v>
      </c>
      <c r="F1761" s="320">
        <v>1846</v>
      </c>
      <c r="G1761" s="320">
        <v>2106</v>
      </c>
      <c r="H1761" s="320">
        <v>2421</v>
      </c>
      <c r="I1761" s="320">
        <v>2737</v>
      </c>
    </row>
    <row r="1762" spans="1:9" x14ac:dyDescent="0.25">
      <c r="A1762" s="319" t="s">
        <v>497</v>
      </c>
      <c r="B1762" s="319">
        <v>76307</v>
      </c>
      <c r="C1762" s="320">
        <v>1040</v>
      </c>
      <c r="D1762" s="320">
        <v>1105</v>
      </c>
      <c r="E1762" s="320">
        <v>1352</v>
      </c>
      <c r="F1762" s="320">
        <v>1846</v>
      </c>
      <c r="G1762" s="320">
        <v>2106</v>
      </c>
      <c r="H1762" s="320">
        <v>2421</v>
      </c>
      <c r="I1762" s="320">
        <v>2737</v>
      </c>
    </row>
    <row r="1763" spans="1:9" x14ac:dyDescent="0.25">
      <c r="A1763" s="319" t="s">
        <v>497</v>
      </c>
      <c r="B1763" s="319">
        <v>76308</v>
      </c>
      <c r="C1763" s="320">
        <v>1079</v>
      </c>
      <c r="D1763" s="320">
        <v>1144</v>
      </c>
      <c r="E1763" s="320">
        <v>1404</v>
      </c>
      <c r="F1763" s="320">
        <v>1924</v>
      </c>
      <c r="G1763" s="320">
        <v>2184</v>
      </c>
      <c r="H1763" s="320">
        <v>2511</v>
      </c>
      <c r="I1763" s="320">
        <v>2839</v>
      </c>
    </row>
    <row r="1764" spans="1:9" x14ac:dyDescent="0.25">
      <c r="A1764" s="319" t="s">
        <v>497</v>
      </c>
      <c r="B1764" s="319">
        <v>76309</v>
      </c>
      <c r="C1764" s="320">
        <v>1014</v>
      </c>
      <c r="D1764" s="320">
        <v>1066</v>
      </c>
      <c r="E1764" s="320">
        <v>1313</v>
      </c>
      <c r="F1764" s="320">
        <v>1794</v>
      </c>
      <c r="G1764" s="320">
        <v>2041</v>
      </c>
      <c r="H1764" s="320">
        <v>2346</v>
      </c>
      <c r="I1764" s="320">
        <v>2653</v>
      </c>
    </row>
    <row r="1765" spans="1:9" x14ac:dyDescent="0.25">
      <c r="A1765" s="319" t="s">
        <v>497</v>
      </c>
      <c r="B1765" s="319">
        <v>76310</v>
      </c>
      <c r="C1765" s="320">
        <v>1118</v>
      </c>
      <c r="D1765" s="320">
        <v>1170</v>
      </c>
      <c r="E1765" s="320">
        <v>1443</v>
      </c>
      <c r="F1765" s="320">
        <v>1976</v>
      </c>
      <c r="G1765" s="320">
        <v>2236</v>
      </c>
      <c r="H1765" s="320">
        <v>2571</v>
      </c>
      <c r="I1765" s="320">
        <v>2906</v>
      </c>
    </row>
    <row r="1766" spans="1:9" x14ac:dyDescent="0.25">
      <c r="A1766" s="319" t="s">
        <v>497</v>
      </c>
      <c r="B1766" s="319">
        <v>76311</v>
      </c>
      <c r="C1766" s="320">
        <v>1560</v>
      </c>
      <c r="D1766" s="320">
        <v>1651</v>
      </c>
      <c r="E1766" s="320">
        <v>2028</v>
      </c>
      <c r="F1766" s="320">
        <v>2769</v>
      </c>
      <c r="G1766" s="320">
        <v>3146</v>
      </c>
      <c r="H1766" s="320">
        <v>3617</v>
      </c>
      <c r="I1766" s="320">
        <v>4089</v>
      </c>
    </row>
    <row r="1767" spans="1:9" x14ac:dyDescent="0.25">
      <c r="A1767" s="319" t="s">
        <v>497</v>
      </c>
      <c r="B1767" s="319">
        <v>76351</v>
      </c>
      <c r="C1767" s="320">
        <v>910</v>
      </c>
      <c r="D1767" s="320">
        <v>962</v>
      </c>
      <c r="E1767" s="320">
        <v>1183</v>
      </c>
      <c r="F1767" s="320">
        <v>1612</v>
      </c>
      <c r="G1767" s="320">
        <v>1833</v>
      </c>
      <c r="H1767" s="320">
        <v>2107</v>
      </c>
      <c r="I1767" s="320">
        <v>2382</v>
      </c>
    </row>
    <row r="1768" spans="1:9" x14ac:dyDescent="0.25">
      <c r="A1768" s="319" t="s">
        <v>497</v>
      </c>
      <c r="B1768" s="319">
        <v>76352</v>
      </c>
      <c r="C1768" s="320">
        <v>962</v>
      </c>
      <c r="D1768" s="320">
        <v>1014</v>
      </c>
      <c r="E1768" s="320">
        <v>1248</v>
      </c>
      <c r="F1768" s="320">
        <v>1703</v>
      </c>
      <c r="G1768" s="320">
        <v>1937</v>
      </c>
      <c r="H1768" s="320">
        <v>2226</v>
      </c>
      <c r="I1768" s="320">
        <v>2518</v>
      </c>
    </row>
    <row r="1769" spans="1:9" x14ac:dyDescent="0.25">
      <c r="A1769" s="319" t="s">
        <v>497</v>
      </c>
      <c r="B1769" s="319">
        <v>76354</v>
      </c>
      <c r="C1769" s="320">
        <v>1014</v>
      </c>
      <c r="D1769" s="320">
        <v>1066</v>
      </c>
      <c r="E1769" s="320">
        <v>1313</v>
      </c>
      <c r="F1769" s="320">
        <v>1794</v>
      </c>
      <c r="G1769" s="320">
        <v>2041</v>
      </c>
      <c r="H1769" s="320">
        <v>2346</v>
      </c>
      <c r="I1769" s="320">
        <v>2653</v>
      </c>
    </row>
    <row r="1770" spans="1:9" x14ac:dyDescent="0.25">
      <c r="A1770" s="319" t="s">
        <v>497</v>
      </c>
      <c r="B1770" s="319">
        <v>76357</v>
      </c>
      <c r="C1770" s="320">
        <v>910</v>
      </c>
      <c r="D1770" s="320">
        <v>962</v>
      </c>
      <c r="E1770" s="320">
        <v>1183</v>
      </c>
      <c r="F1770" s="320">
        <v>1612</v>
      </c>
      <c r="G1770" s="320">
        <v>1833</v>
      </c>
      <c r="H1770" s="320">
        <v>2107</v>
      </c>
      <c r="I1770" s="320">
        <v>2382</v>
      </c>
    </row>
    <row r="1771" spans="1:9" x14ac:dyDescent="0.25">
      <c r="A1771" s="319" t="s">
        <v>497</v>
      </c>
      <c r="B1771" s="319">
        <v>76360</v>
      </c>
      <c r="C1771" s="320">
        <v>910</v>
      </c>
      <c r="D1771" s="320">
        <v>962</v>
      </c>
      <c r="E1771" s="320">
        <v>1183</v>
      </c>
      <c r="F1771" s="320">
        <v>1612</v>
      </c>
      <c r="G1771" s="320">
        <v>1833</v>
      </c>
      <c r="H1771" s="320">
        <v>2107</v>
      </c>
      <c r="I1771" s="320">
        <v>2382</v>
      </c>
    </row>
    <row r="1772" spans="1:9" x14ac:dyDescent="0.25">
      <c r="A1772" s="319" t="s">
        <v>497</v>
      </c>
      <c r="B1772" s="319">
        <v>76365</v>
      </c>
      <c r="C1772" s="320">
        <v>988</v>
      </c>
      <c r="D1772" s="320">
        <v>1040</v>
      </c>
      <c r="E1772" s="320">
        <v>1274</v>
      </c>
      <c r="F1772" s="320">
        <v>1742</v>
      </c>
      <c r="G1772" s="320">
        <v>1976</v>
      </c>
      <c r="H1772" s="320">
        <v>2272</v>
      </c>
      <c r="I1772" s="320">
        <v>2568</v>
      </c>
    </row>
    <row r="1773" spans="1:9" x14ac:dyDescent="0.25">
      <c r="A1773" s="319" t="s">
        <v>497</v>
      </c>
      <c r="B1773" s="319">
        <v>76366</v>
      </c>
      <c r="C1773" s="320">
        <v>1027</v>
      </c>
      <c r="D1773" s="320">
        <v>1092</v>
      </c>
      <c r="E1773" s="320">
        <v>1339</v>
      </c>
      <c r="F1773" s="320">
        <v>1833</v>
      </c>
      <c r="G1773" s="320">
        <v>2080</v>
      </c>
      <c r="H1773" s="320">
        <v>2392</v>
      </c>
      <c r="I1773" s="320">
        <v>2704</v>
      </c>
    </row>
    <row r="1774" spans="1:9" x14ac:dyDescent="0.25">
      <c r="A1774" s="319" t="s">
        <v>497</v>
      </c>
      <c r="B1774" s="319">
        <v>76367</v>
      </c>
      <c r="C1774" s="320">
        <v>1313</v>
      </c>
      <c r="D1774" s="320">
        <v>1391</v>
      </c>
      <c r="E1774" s="320">
        <v>1703</v>
      </c>
      <c r="F1774" s="320">
        <v>2327</v>
      </c>
      <c r="G1774" s="320">
        <v>2639</v>
      </c>
      <c r="H1774" s="320">
        <v>3034</v>
      </c>
      <c r="I1774" s="320">
        <v>3430</v>
      </c>
    </row>
    <row r="1775" spans="1:9" x14ac:dyDescent="0.25">
      <c r="A1775" s="319" t="s">
        <v>497</v>
      </c>
      <c r="B1775" s="319">
        <v>76369</v>
      </c>
      <c r="C1775" s="320">
        <v>1040</v>
      </c>
      <c r="D1775" s="320">
        <v>1105</v>
      </c>
      <c r="E1775" s="320">
        <v>1352</v>
      </c>
      <c r="F1775" s="320">
        <v>1846</v>
      </c>
      <c r="G1775" s="320">
        <v>2106</v>
      </c>
      <c r="H1775" s="320">
        <v>2421</v>
      </c>
      <c r="I1775" s="320">
        <v>2737</v>
      </c>
    </row>
    <row r="1776" spans="1:9" x14ac:dyDescent="0.25">
      <c r="A1776" s="319" t="s">
        <v>497</v>
      </c>
      <c r="B1776" s="319">
        <v>76370</v>
      </c>
      <c r="C1776" s="320">
        <v>949</v>
      </c>
      <c r="D1776" s="320">
        <v>1001</v>
      </c>
      <c r="E1776" s="320">
        <v>1222</v>
      </c>
      <c r="F1776" s="320">
        <v>1677</v>
      </c>
      <c r="G1776" s="320">
        <v>1898</v>
      </c>
      <c r="H1776" s="320">
        <v>2182</v>
      </c>
      <c r="I1776" s="320">
        <v>2467</v>
      </c>
    </row>
    <row r="1777" spans="1:9" x14ac:dyDescent="0.25">
      <c r="A1777" s="319" t="s">
        <v>497</v>
      </c>
      <c r="B1777" s="319">
        <v>76374</v>
      </c>
      <c r="C1777" s="320">
        <v>910</v>
      </c>
      <c r="D1777" s="320">
        <v>962</v>
      </c>
      <c r="E1777" s="320">
        <v>1183</v>
      </c>
      <c r="F1777" s="320">
        <v>1612</v>
      </c>
      <c r="G1777" s="320">
        <v>1833</v>
      </c>
      <c r="H1777" s="320">
        <v>2107</v>
      </c>
      <c r="I1777" s="320">
        <v>2382</v>
      </c>
    </row>
    <row r="1778" spans="1:9" x14ac:dyDescent="0.25">
      <c r="A1778" s="319" t="s">
        <v>497</v>
      </c>
      <c r="B1778" s="319">
        <v>76377</v>
      </c>
      <c r="C1778" s="320">
        <v>910</v>
      </c>
      <c r="D1778" s="320">
        <v>962</v>
      </c>
      <c r="E1778" s="320">
        <v>1183</v>
      </c>
      <c r="F1778" s="320">
        <v>1612</v>
      </c>
      <c r="G1778" s="320">
        <v>1833</v>
      </c>
      <c r="H1778" s="320">
        <v>2107</v>
      </c>
      <c r="I1778" s="320">
        <v>2382</v>
      </c>
    </row>
    <row r="1779" spans="1:9" x14ac:dyDescent="0.25">
      <c r="A1779" s="319" t="s">
        <v>497</v>
      </c>
      <c r="B1779" s="319">
        <v>76379</v>
      </c>
      <c r="C1779" s="320">
        <v>975</v>
      </c>
      <c r="D1779" s="320">
        <v>1027</v>
      </c>
      <c r="E1779" s="320">
        <v>1261</v>
      </c>
      <c r="F1779" s="320">
        <v>1729</v>
      </c>
      <c r="G1779" s="320">
        <v>1963</v>
      </c>
      <c r="H1779" s="320">
        <v>2256</v>
      </c>
      <c r="I1779" s="320">
        <v>2551</v>
      </c>
    </row>
    <row r="1780" spans="1:9" x14ac:dyDescent="0.25">
      <c r="A1780" s="319" t="s">
        <v>497</v>
      </c>
      <c r="B1780" s="319">
        <v>76389</v>
      </c>
      <c r="C1780" s="320">
        <v>910</v>
      </c>
      <c r="D1780" s="320">
        <v>962</v>
      </c>
      <c r="E1780" s="320">
        <v>1183</v>
      </c>
      <c r="F1780" s="320">
        <v>1612</v>
      </c>
      <c r="G1780" s="320">
        <v>1833</v>
      </c>
      <c r="H1780" s="320">
        <v>2107</v>
      </c>
      <c r="I1780" s="320">
        <v>2382</v>
      </c>
    </row>
    <row r="1781" spans="1:9" x14ac:dyDescent="0.25">
      <c r="A1781" s="319" t="s">
        <v>498</v>
      </c>
      <c r="B1781" s="319">
        <v>76020</v>
      </c>
      <c r="C1781" s="320">
        <v>1378</v>
      </c>
      <c r="D1781" s="320">
        <v>1508</v>
      </c>
      <c r="E1781" s="320">
        <v>1755</v>
      </c>
      <c r="F1781" s="320">
        <v>2340</v>
      </c>
      <c r="G1781" s="320">
        <v>2834</v>
      </c>
      <c r="H1781" s="320">
        <v>3259</v>
      </c>
      <c r="I1781" s="320">
        <v>3684</v>
      </c>
    </row>
    <row r="1782" spans="1:9" x14ac:dyDescent="0.25">
      <c r="A1782" s="319" t="s">
        <v>498</v>
      </c>
      <c r="B1782" s="319">
        <v>76023</v>
      </c>
      <c r="C1782" s="320">
        <v>1326</v>
      </c>
      <c r="D1782" s="320">
        <v>1469</v>
      </c>
      <c r="E1782" s="320">
        <v>1651</v>
      </c>
      <c r="F1782" s="320">
        <v>2314</v>
      </c>
      <c r="G1782" s="320">
        <v>2548</v>
      </c>
      <c r="H1782" s="320">
        <v>2930</v>
      </c>
      <c r="I1782" s="320">
        <v>3312</v>
      </c>
    </row>
    <row r="1783" spans="1:9" x14ac:dyDescent="0.25">
      <c r="A1783" s="319" t="s">
        <v>498</v>
      </c>
      <c r="B1783" s="319">
        <v>76052</v>
      </c>
      <c r="C1783" s="320">
        <v>2301</v>
      </c>
      <c r="D1783" s="320">
        <v>2496</v>
      </c>
      <c r="E1783" s="320">
        <v>2925</v>
      </c>
      <c r="F1783" s="320">
        <v>3835</v>
      </c>
      <c r="G1783" s="320">
        <v>4719</v>
      </c>
      <c r="H1783" s="320">
        <v>5426</v>
      </c>
      <c r="I1783" s="320">
        <v>6134</v>
      </c>
    </row>
    <row r="1784" spans="1:9" x14ac:dyDescent="0.25">
      <c r="A1784" s="319" t="s">
        <v>498</v>
      </c>
      <c r="B1784" s="319">
        <v>76071</v>
      </c>
      <c r="C1784" s="320">
        <v>1118</v>
      </c>
      <c r="D1784" s="320">
        <v>1235</v>
      </c>
      <c r="E1784" s="320">
        <v>1391</v>
      </c>
      <c r="F1784" s="320">
        <v>1950</v>
      </c>
      <c r="G1784" s="320">
        <v>2145</v>
      </c>
      <c r="H1784" s="320">
        <v>2466</v>
      </c>
      <c r="I1784" s="320">
        <v>2788</v>
      </c>
    </row>
    <row r="1785" spans="1:9" x14ac:dyDescent="0.25">
      <c r="A1785" s="319" t="s">
        <v>498</v>
      </c>
      <c r="B1785" s="319">
        <v>76073</v>
      </c>
      <c r="C1785" s="320">
        <v>1196</v>
      </c>
      <c r="D1785" s="320">
        <v>1326</v>
      </c>
      <c r="E1785" s="320">
        <v>1482</v>
      </c>
      <c r="F1785" s="320">
        <v>2093</v>
      </c>
      <c r="G1785" s="320">
        <v>2275</v>
      </c>
      <c r="H1785" s="320">
        <v>2615</v>
      </c>
      <c r="I1785" s="320">
        <v>2957</v>
      </c>
    </row>
    <row r="1786" spans="1:9" x14ac:dyDescent="0.25">
      <c r="A1786" s="319" t="s">
        <v>498</v>
      </c>
      <c r="B1786" s="319">
        <v>76078</v>
      </c>
      <c r="C1786" s="320">
        <v>1547</v>
      </c>
      <c r="D1786" s="320">
        <v>1703</v>
      </c>
      <c r="E1786" s="320">
        <v>1924</v>
      </c>
      <c r="F1786" s="320">
        <v>2678</v>
      </c>
      <c r="G1786" s="320">
        <v>2964</v>
      </c>
      <c r="H1786" s="320">
        <v>3408</v>
      </c>
      <c r="I1786" s="320">
        <v>3853</v>
      </c>
    </row>
    <row r="1787" spans="1:9" x14ac:dyDescent="0.25">
      <c r="A1787" s="319" t="s">
        <v>498</v>
      </c>
      <c r="B1787" s="319">
        <v>76082</v>
      </c>
      <c r="C1787" s="320">
        <v>1508</v>
      </c>
      <c r="D1787" s="320">
        <v>1651</v>
      </c>
      <c r="E1787" s="320">
        <v>1924</v>
      </c>
      <c r="F1787" s="320">
        <v>2561</v>
      </c>
      <c r="G1787" s="320">
        <v>3094</v>
      </c>
      <c r="H1787" s="320">
        <v>3558</v>
      </c>
      <c r="I1787" s="320">
        <v>4022</v>
      </c>
    </row>
    <row r="1788" spans="1:9" x14ac:dyDescent="0.25">
      <c r="A1788" s="319" t="s">
        <v>498</v>
      </c>
      <c r="B1788" s="319">
        <v>76225</v>
      </c>
      <c r="C1788" s="320">
        <v>1092</v>
      </c>
      <c r="D1788" s="320">
        <v>1118</v>
      </c>
      <c r="E1788" s="320">
        <v>1261</v>
      </c>
      <c r="F1788" s="320">
        <v>1781</v>
      </c>
      <c r="G1788" s="320">
        <v>1872</v>
      </c>
      <c r="H1788" s="320">
        <v>2152</v>
      </c>
      <c r="I1788" s="320">
        <v>2433</v>
      </c>
    </row>
    <row r="1789" spans="1:9" x14ac:dyDescent="0.25">
      <c r="A1789" s="319" t="s">
        <v>498</v>
      </c>
      <c r="B1789" s="319">
        <v>76234</v>
      </c>
      <c r="C1789" s="320">
        <v>1300</v>
      </c>
      <c r="D1789" s="320">
        <v>1443</v>
      </c>
      <c r="E1789" s="320">
        <v>1612</v>
      </c>
      <c r="F1789" s="320">
        <v>2275</v>
      </c>
      <c r="G1789" s="320">
        <v>2470</v>
      </c>
      <c r="H1789" s="320">
        <v>2840</v>
      </c>
      <c r="I1789" s="320">
        <v>3211</v>
      </c>
    </row>
    <row r="1790" spans="1:9" x14ac:dyDescent="0.25">
      <c r="A1790" s="319" t="s">
        <v>498</v>
      </c>
      <c r="B1790" s="319">
        <v>76246</v>
      </c>
      <c r="C1790" s="320">
        <v>1235</v>
      </c>
      <c r="D1790" s="320">
        <v>1365</v>
      </c>
      <c r="E1790" s="320">
        <v>1534</v>
      </c>
      <c r="F1790" s="320">
        <v>2158</v>
      </c>
      <c r="G1790" s="320">
        <v>2353</v>
      </c>
      <c r="H1790" s="320">
        <v>2705</v>
      </c>
      <c r="I1790" s="320">
        <v>3058</v>
      </c>
    </row>
    <row r="1791" spans="1:9" x14ac:dyDescent="0.25">
      <c r="A1791" s="319" t="s">
        <v>498</v>
      </c>
      <c r="B1791" s="319">
        <v>76247</v>
      </c>
      <c r="C1791" s="320">
        <v>2379</v>
      </c>
      <c r="D1791" s="320">
        <v>2496</v>
      </c>
      <c r="E1791" s="320">
        <v>2925</v>
      </c>
      <c r="F1791" s="320">
        <v>3692</v>
      </c>
      <c r="G1791" s="320">
        <v>4745</v>
      </c>
      <c r="H1791" s="320">
        <v>5456</v>
      </c>
      <c r="I1791" s="320">
        <v>6168</v>
      </c>
    </row>
    <row r="1792" spans="1:9" x14ac:dyDescent="0.25">
      <c r="A1792" s="319" t="s">
        <v>498</v>
      </c>
      <c r="B1792" s="319">
        <v>76249</v>
      </c>
      <c r="C1792" s="320">
        <v>1963</v>
      </c>
      <c r="D1792" s="320">
        <v>2067</v>
      </c>
      <c r="E1792" s="320">
        <v>2418</v>
      </c>
      <c r="F1792" s="320">
        <v>3042</v>
      </c>
      <c r="G1792" s="320">
        <v>3913</v>
      </c>
      <c r="H1792" s="320">
        <v>4499</v>
      </c>
      <c r="I1792" s="320">
        <v>5086</v>
      </c>
    </row>
    <row r="1793" spans="1:9" x14ac:dyDescent="0.25">
      <c r="A1793" s="319" t="s">
        <v>498</v>
      </c>
      <c r="B1793" s="319">
        <v>76259</v>
      </c>
      <c r="C1793" s="320">
        <v>1794</v>
      </c>
      <c r="D1793" s="320">
        <v>1885</v>
      </c>
      <c r="E1793" s="320">
        <v>2210</v>
      </c>
      <c r="F1793" s="320">
        <v>2782</v>
      </c>
      <c r="G1793" s="320">
        <v>3575</v>
      </c>
      <c r="H1793" s="320">
        <v>4110</v>
      </c>
      <c r="I1793" s="320">
        <v>4647</v>
      </c>
    </row>
    <row r="1794" spans="1:9" x14ac:dyDescent="0.25">
      <c r="A1794" s="319" t="s">
        <v>498</v>
      </c>
      <c r="B1794" s="319">
        <v>76267</v>
      </c>
      <c r="C1794" s="320">
        <v>1235</v>
      </c>
      <c r="D1794" s="320">
        <v>1365</v>
      </c>
      <c r="E1794" s="320">
        <v>1534</v>
      </c>
      <c r="F1794" s="320">
        <v>2158</v>
      </c>
      <c r="G1794" s="320">
        <v>2353</v>
      </c>
      <c r="H1794" s="320">
        <v>2705</v>
      </c>
      <c r="I1794" s="320">
        <v>3058</v>
      </c>
    </row>
    <row r="1795" spans="1:9" x14ac:dyDescent="0.25">
      <c r="A1795" s="319" t="s">
        <v>498</v>
      </c>
      <c r="B1795" s="319">
        <v>76270</v>
      </c>
      <c r="C1795" s="320">
        <v>1131</v>
      </c>
      <c r="D1795" s="320">
        <v>1235</v>
      </c>
      <c r="E1795" s="320">
        <v>1443</v>
      </c>
      <c r="F1795" s="320">
        <v>2002</v>
      </c>
      <c r="G1795" s="320">
        <v>2223</v>
      </c>
      <c r="H1795" s="320">
        <v>2555</v>
      </c>
      <c r="I1795" s="320">
        <v>2889</v>
      </c>
    </row>
    <row r="1796" spans="1:9" x14ac:dyDescent="0.25">
      <c r="A1796" s="319" t="s">
        <v>498</v>
      </c>
      <c r="B1796" s="319">
        <v>76426</v>
      </c>
      <c r="C1796" s="320">
        <v>1105</v>
      </c>
      <c r="D1796" s="320">
        <v>1222</v>
      </c>
      <c r="E1796" s="320">
        <v>1378</v>
      </c>
      <c r="F1796" s="320">
        <v>1937</v>
      </c>
      <c r="G1796" s="320">
        <v>2106</v>
      </c>
      <c r="H1796" s="320">
        <v>2421</v>
      </c>
      <c r="I1796" s="320">
        <v>2737</v>
      </c>
    </row>
    <row r="1797" spans="1:9" x14ac:dyDescent="0.25">
      <c r="A1797" s="319" t="s">
        <v>498</v>
      </c>
      <c r="B1797" s="319">
        <v>76431</v>
      </c>
      <c r="C1797" s="320">
        <v>1222</v>
      </c>
      <c r="D1797" s="320">
        <v>1352</v>
      </c>
      <c r="E1797" s="320">
        <v>1521</v>
      </c>
      <c r="F1797" s="320">
        <v>2145</v>
      </c>
      <c r="G1797" s="320">
        <v>2327</v>
      </c>
      <c r="H1797" s="320">
        <v>2675</v>
      </c>
      <c r="I1797" s="320">
        <v>3025</v>
      </c>
    </row>
    <row r="1798" spans="1:9" x14ac:dyDescent="0.25">
      <c r="A1798" s="319" t="s">
        <v>498</v>
      </c>
      <c r="B1798" s="319">
        <v>76458</v>
      </c>
      <c r="C1798" s="320">
        <v>1235</v>
      </c>
      <c r="D1798" s="320">
        <v>1365</v>
      </c>
      <c r="E1798" s="320">
        <v>1534</v>
      </c>
      <c r="F1798" s="320">
        <v>2158</v>
      </c>
      <c r="G1798" s="320">
        <v>2353</v>
      </c>
      <c r="H1798" s="320">
        <v>2705</v>
      </c>
      <c r="I1798" s="320">
        <v>3058</v>
      </c>
    </row>
    <row r="1799" spans="1:9" x14ac:dyDescent="0.25">
      <c r="A1799" s="319" t="s">
        <v>498</v>
      </c>
      <c r="B1799" s="319">
        <v>76487</v>
      </c>
      <c r="C1799" s="320">
        <v>2067</v>
      </c>
      <c r="D1799" s="320">
        <v>2262</v>
      </c>
      <c r="E1799" s="320">
        <v>2626</v>
      </c>
      <c r="F1799" s="320">
        <v>3523</v>
      </c>
      <c r="G1799" s="320">
        <v>4186</v>
      </c>
      <c r="H1799" s="320">
        <v>4813</v>
      </c>
      <c r="I1799" s="320">
        <v>5441</v>
      </c>
    </row>
  </sheetData>
  <sheetProtection algorithmName="SHA-512" hashValue="RbuedX8EQBERNJEu9N5yTrr4S67dMEYtO+k9aI0hRRox2WVi1aZN44o4PMINGTAYGB1BnPFlhxq/2oX5w7sjKQ==" saltValue="vC2vTZGt/fweoEua9ahNMg==" spinCount="100000" sheet="1" autoFilter="0"/>
  <printOptions horizontalCentered="1"/>
  <pageMargins left="0.25" right="0.25" top="0.75" bottom="0.75" header="0.3" footer="0.3"/>
  <pageSetup scale="78"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V I z s V m / 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V I z s 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S M 7 F Y o i k e 4 D g A A A B E A A A A T A B w A R m 9 y b X V s Y X M v U 2 V j d G l v b j E u b S C i G A A o o B Q A A A A A A A A A A A A A A A A A A A A A A A A A A A A r T k 0 u y c z P U w i G 0 I b W A F B L A Q I t A B Q A A g A I A F S M 7 F Z v / H M r p A A A A P Y A A A A S A A A A A A A A A A A A A A A A A A A A A A B D b 2 5 m a W c v U G F j a 2 F n Z S 5 4 b W x Q S w E C L Q A U A A I A C A B U j O x W D 8 r p q 6 Q A A A D p A A A A E w A A A A A A A A A A A A A A A A D w A A A A W 0 N v b n R l b n R f V H l w Z X N d L n h t b F B L A Q I t A B Q A A g A I A F S M 7 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T y c 9 5 X 9 P Q S 4 p t X x / T U A 0 d A A A A A A I A A A A A A A N m A A D A A A A A E A A A A D h 7 T B d 8 2 D D m 0 B a 1 c I t G 1 Q g A A A A A B I A A A K A A A A A Q A A A A o v V v s X E A V U U 9 S J Z z k S O 1 Q l A A A A D Q 9 A Q Z 0 R D A n v / q I 6 z A 9 / i S P S 3 9 2 t V I n K I H P f h W n y U o g A e t C R h K 8 I o l 1 i e P M Q c D u T t s J o 0 9 d U 0 D t U q t Q x P K 7 i L 7 L p w E Q T 8 q / M V W 5 k r q j z U k t B Q A A A B b h 2 r 6 W y b J 6 d c z S I J 2 l n G A R 4 V 4 + Q = = < / D a t a M a s h u p > 
</file>

<file path=customXml/itemProps1.xml><?xml version="1.0" encoding="utf-8"?>
<ds:datastoreItem xmlns:ds="http://schemas.openxmlformats.org/officeDocument/2006/customXml" ds:itemID="{C1FC57B7-D75E-4CE3-919D-DB8679B608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 H</vt:lpstr>
      <vt:lpstr>Form I</vt:lpstr>
      <vt:lpstr>130% FMR</vt:lpstr>
      <vt:lpstr>130% SAFMR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 Standard and Rent Reasonableness Examination</dc:title>
  <dc:creator>DSHS HIV/STD Section</dc:creator>
  <cp:lastModifiedBy>Warr,Dan (DSHS)</cp:lastModifiedBy>
  <cp:lastPrinted>2023-07-12T22:56:36Z</cp:lastPrinted>
  <dcterms:created xsi:type="dcterms:W3CDTF">2015-10-26T19:56:43Z</dcterms:created>
  <dcterms:modified xsi:type="dcterms:W3CDTF">2023-09-28T17:30:33Z</dcterms:modified>
</cp:coreProperties>
</file>